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2" firstSheet="2" activeTab="2"/>
  </bookViews>
  <sheets>
    <sheet name="справка что вернули" sheetId="1" state="hidden" r:id="rId1"/>
    <sheet name="2010-2013" sheetId="2" state="hidden" r:id="rId2"/>
    <sheet name="реестр (2)" sheetId="3" r:id="rId3"/>
  </sheets>
  <definedNames>
    <definedName name="_xlnm.Print_Titles" localSheetId="1">'2010-2013'!$1:$2</definedName>
    <definedName name="_xlnm.Print_Titles" localSheetId="2">'реестр (2)'!$11:$12</definedName>
    <definedName name="_xlnm.Print_Area" localSheetId="1">'2010-2013'!$A$1:$U$69</definedName>
    <definedName name="_xlnm.Print_Area" localSheetId="2">'реестр (2)'!$A$1:$K$134</definedName>
  </definedNames>
  <calcPr fullCalcOnLoad="1"/>
</workbook>
</file>

<file path=xl/sharedStrings.xml><?xml version="1.0" encoding="utf-8"?>
<sst xmlns="http://schemas.openxmlformats.org/spreadsheetml/2006/main" count="625" uniqueCount="424">
  <si>
    <t>Денежные взыскания (штрафы) за правонарушения в области дорожного движения</t>
  </si>
  <si>
    <t>Наименование</t>
  </si>
  <si>
    <t>Код бюджетной классификации</t>
  </si>
  <si>
    <t>главного администратора доходов</t>
  </si>
  <si>
    <t>доходов районного бюджета</t>
  </si>
  <si>
    <t>НАЛОГОВЫЕ И НЕНАЛОГОВЫЕ ДОХОДЫ</t>
  </si>
  <si>
    <t>000</t>
  </si>
  <si>
    <t>1 00 00000 00 0000 000</t>
  </si>
  <si>
    <t>НАЛОГИ НА ПРИБЫЛЬ, ДОХОДЫ</t>
  </si>
  <si>
    <t>182</t>
  </si>
  <si>
    <t>1 01 00000 00 0000 000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</si>
  <si>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</si>
  <si>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</si>
  <si>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</si>
  <si>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</si>
  <si>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</si>
  <si>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</si>
  <si>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</si>
  <si>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1 01 02022 01 0000 110</t>
  </si>
  <si>
    <t>НАЛОГИ НА СОВОКУПНЫЙ ДОХОД</t>
  </si>
  <si>
    <t>1 05 00000 00 0000 000</t>
  </si>
  <si>
    <t>Единый налог на вмененный доход для отдельных видов деятельности</t>
  </si>
  <si>
    <t>1 05 02000 02 0000 110</t>
  </si>
  <si>
    <t xml:space="preserve">Единый сельскохозяйственный налог </t>
  </si>
  <si>
    <t>1 05 03000 01 0000 110</t>
  </si>
  <si>
    <t>ГОСУДАРСТВЕННАЯ ПОШЛИНА</t>
  </si>
  <si>
    <t>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</si>
  <si>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</si>
  <si>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1 08 03010 01 0000 110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</si>
  <si>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изменением и выдачей документов на транспортные средства, выдачей регистрационных знаков, приемом квалификационных экзаменов на права на управление транспортным средством</t>
  </si>
  <si>
    <t>1 08 07140 01 0000 110</t>
  </si>
  <si>
    <t>ЗАДОЛЖЕННОСТЬ И ПЕРЕРАСЧЕТЫ ПО ОТМЕНЕННЫМ НАЛОГАМ, СБОРАМ И ИНЫМ ОБЯЗАТЕЛЬНЫМ ПЛАТЕЖАМ</t>
  </si>
  <si>
    <t>1 09 00000 00 0000 000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</si>
  <si>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</si>
  <si>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</si>
  <si>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</si>
  <si>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</si>
  <si>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913</t>
  </si>
  <si>
    <t>1 11 05010 10 0000 120</t>
  </si>
  <si>
    <t>950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</si>
  <si>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</si>
  <si>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1 11 05035 05 0000 120</t>
  </si>
  <si>
    <t>ПЛАТЕЖИ ПРИ ПОЛЬЗОВАНИИ ПРИРОДНЫМИ РЕСУРСАМИ</t>
  </si>
  <si>
    <t>498</t>
  </si>
  <si>
    <t>1 12 00000 00 0000 000</t>
  </si>
  <si>
    <t>Плата за негативное воздействие на окружающую среду</t>
  </si>
  <si>
    <t>1 12 01000 01 0000 120</t>
  </si>
  <si>
    <t>ДОХОДЫ ОТ ОКАЗАНИЯ ПЛАТНЫХ УСЛУГ И КОМПЕНСАЦИИ ЗАТРАТ ГОСУДАРСТВА</t>
  </si>
  <si>
    <t>1 13 00000 00 0000 000</t>
  </si>
  <si>
    <t>917</t>
  </si>
  <si>
    <t>Прочие доходы от оказания платных услуг и компенсации затрат государства</t>
  </si>
  <si>
    <t>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</si>
  <si>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 (МУЗ МЦРБ)</t>
  </si>
  <si>
    <t>903</t>
  </si>
  <si>
    <t>1 13 03050 05 0000 130</t>
  </si>
  <si>
    <t>907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</si>
  <si>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 (МУК МКЦ АЧРМО)</t>
  </si>
  <si>
    <t>919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</si>
  <si>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 (МУК РИК МУЗЕЙ)</t>
  </si>
  <si>
    <t>920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</si>
  <si>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 (МУК ЦБС АЧРМО)</t>
  </si>
  <si>
    <t>921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</si>
  <si>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 (МОУ ДОД ДШИ)</t>
  </si>
  <si>
    <t>922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</si>
  <si>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</si>
  <si>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</si>
  <si>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</si>
  <si>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</si>
  <si>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</si>
  <si>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>1 14 02032 05 0000 410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</si>
  <si>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</si>
  <si>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1 14 02033 05 0000 440</t>
  </si>
  <si>
    <t>Доходы от продажи земельных участков, находящихся в  государственной и муниципальной собственности (за исключением земельных участков автономных учреждений)</t>
  </si>
  <si>
    <t>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</si>
  <si>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</si>
  <si>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1 14 06014 10 0000 430</t>
  </si>
  <si>
    <t>ШТРАФЫ, САНКЦИИ, ВОЗМЕЩЕНИЕ УЩЕРБА</t>
  </si>
  <si>
    <t>1 16 00000 00 0000 000</t>
  </si>
  <si>
    <t>ПРОЧИЕ НЕНАЛОГОВЫЕ ДОХОДЫ</t>
  </si>
  <si>
    <t>1 17 00000 00 0000 000</t>
  </si>
  <si>
    <t>Невыясненные поступления</t>
  </si>
  <si>
    <t>1 17 01000 00 0000 180</t>
  </si>
  <si>
    <t>Прочие неналоговые доходы</t>
  </si>
  <si>
    <t>1 17 05000 00 0000 180</t>
  </si>
  <si>
    <t>Прочие неналоговые доходы бюджетов муниципальных районов</t>
  </si>
  <si>
    <t>1 17 05050 05 0000 180</t>
  </si>
  <si>
    <t>ВОЗВРАТ ОТСТАКОВ СУБСИДИЙ И СУБВЕНЦИЙ</t>
  </si>
  <si>
    <t>1 19 00000 00 0000 000</t>
  </si>
  <si>
    <t>Возврат остатков субсидий и субвенций из бюджетов муниципальных районов</t>
  </si>
  <si>
    <t>910</t>
  </si>
  <si>
    <t>1 19 05000 05 0000 180</t>
  </si>
  <si>
    <t>БЕЗВОЗМЕЗДНЫЕ ПОСТУПЛЕНИЯ</t>
  </si>
  <si>
    <t>БЕЗВОЗМЕЗДНЫЕ ПОСТУПЛЕНИЯ ИЗ ДРУГИХ БЮДЖЕТОВ БЮДЖЕТНОЙ СИСТЕМЫ РФ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</si>
  <si>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</si>
  <si>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переданных полномочий субъектов РФ</t>
  </si>
  <si>
    <t>Хранение, комплектование,  учет и использование архивных документов, относящихся к областной государственной собственности</t>
  </si>
  <si>
    <t>Определение персонального состава и обеспечение деятельности районных (городских), районных в городах комиссий по делам несовершеннолетних и защите их прав</t>
  </si>
  <si>
    <t>Определение персонального состава и обеспечение деятельности административных комиссий</t>
  </si>
  <si>
    <t>Прочие субвенции</t>
  </si>
  <si>
    <t>Субвенция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</si>
  <si>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ПРОЧИЕ БЕЗВОЗМЕЗДНЫЕ ПОСТУПЛЕНИЯ</t>
  </si>
  <si>
    <t>ИТОГО ДОХОДОВ</t>
  </si>
  <si>
    <t>Возвраты средств федерального и областного бюджетов текущего года и прошлых лет</t>
  </si>
  <si>
    <t>Бюджет Черемховского районного муниципального образования</t>
  </si>
  <si>
    <t>№</t>
  </si>
  <si>
    <t>Период</t>
  </si>
  <si>
    <t>Дата заявки на возврат</t>
  </si>
  <si>
    <t>Сумма, руб.</t>
  </si>
  <si>
    <t>Бюджет</t>
  </si>
  <si>
    <t>Субвенция на выполнение переданных полномочий …</t>
  </si>
  <si>
    <t>… по лицензированию розничной продажи алкогольной продукции</t>
  </si>
  <si>
    <t>2009 год</t>
  </si>
  <si>
    <t>областной</t>
  </si>
  <si>
    <t>… по хранению, комплектованию,  учету и использованию архивных документов, относящихся к областной государственной собственности</t>
  </si>
  <si>
    <t>… по определению персонального состава и обеспечение деятельности административных комиссий</t>
  </si>
  <si>
    <t>ИТОГО</t>
  </si>
  <si>
    <t>Зав.сектором по анализу доходов ФУ АЧРМО</t>
  </si>
  <si>
    <t>В.Е. Подковыров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</si>
  <si>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</si>
  <si>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1 08 07084 01 1000 110</t>
  </si>
  <si>
    <t>Денежные взыскания (штрафы) за нарушение законодательства о налогах и сборах</t>
  </si>
  <si>
    <t>1 16 03000 01 0000 140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</si>
  <si>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</si>
  <si>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</si>
  <si>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спиртосодержащей продукции</t>
  </si>
  <si>
    <t>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</si>
  <si>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</t>
  </si>
  <si>
    <t>1 16 25000 01 0000 140</t>
  </si>
  <si>
    <t>Денежные взыскания (штрафы) за нарушение законодательства в области обеспечения санитарно- эпидемиологического благополучия человека и законодательства в сфере защиты прав потребителей</t>
  </si>
  <si>
    <t>141</t>
  </si>
  <si>
    <t>1 16 28000 01 0000 140</t>
  </si>
  <si>
    <t>Денежные взыскания (штрафы) за административные правонарушения в области дорожного движения</t>
  </si>
  <si>
    <t>188</t>
  </si>
  <si>
    <t>1 16 30000 01 0000 140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</si>
  <si>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</si>
  <si>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</si>
  <si>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Налог на прибыль организаций, зачислявшийся до 1 января  2005 года в местные бюджеты</t>
  </si>
  <si>
    <t>1 09 01030 05 1000 110</t>
  </si>
  <si>
    <t>Налог на имущество предприятий</t>
  </si>
  <si>
    <t>1 09 04010 00 0000 110</t>
  </si>
  <si>
    <t>район</t>
  </si>
  <si>
    <t>пос-я</t>
  </si>
  <si>
    <t>конс-й</t>
  </si>
  <si>
    <t>НАЛОГИ НА ИМУЩЕСТВО</t>
  </si>
  <si>
    <t>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</si>
  <si>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</si>
  <si>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1 06 01030 10 0000 110</t>
  </si>
  <si>
    <t>Земельный налог</t>
  </si>
  <si>
    <t>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</si>
  <si>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</si>
  <si>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</si>
  <si>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</si>
  <si>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</si>
  <si>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 xml:space="preserve">Налог, взимаемый в связи с применением упрощенной системы налогообложения </t>
  </si>
  <si>
    <t>1 05 01000 00 0000 110</t>
  </si>
  <si>
    <t>Налог, взимаемый с налогоплательщиков, выбравших в качестве объекта налогообложения  доходы</t>
  </si>
  <si>
    <t>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</si>
  <si>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</si>
  <si>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</si>
  <si>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НАЛОГИ, СБОРЫ И РЕГУЛЯРНЫЕ ПЛАТЕЖИ ЗА ПОЛЬЗОВАНИЕ ПРИРОДНЫМИ РЕСУРСАМИ</t>
  </si>
  <si>
    <t>1 07 00000 00 0000 000</t>
  </si>
  <si>
    <t>Налог на добычу полезных ископаемых</t>
  </si>
  <si>
    <t>1 07 01000 00 0000 110</t>
  </si>
  <si>
    <t xml:space="preserve">Налог на добычу общераспространенных полезных ископаемых </t>
  </si>
  <si>
    <t>1 07 01020 01 0000 110</t>
  </si>
  <si>
    <t>Налог на добычу прочих полезных ископаемых (за исключением полезных ископаемых в виде природных алмазов)</t>
  </si>
  <si>
    <t>1 07 01030 01 0000 110</t>
  </si>
  <si>
    <t>1 09 04050 10 1000 110</t>
  </si>
  <si>
    <t>Земельный налог (по обязатнльствам, возникшим до 1 января 2006 года), мобилизуемый на территориях поселений</t>
  </si>
  <si>
    <t>1 11 05035 10 0000 120</t>
  </si>
  <si>
    <t>1 11 05010 00 0000 120</t>
  </si>
  <si>
    <t>1 11 05035 00 0000 120</t>
  </si>
  <si>
    <t>ИТОГО ДОХОДЫ</t>
  </si>
  <si>
    <t>000 8 50 00000 00 0000 000</t>
  </si>
  <si>
    <t>% к 2010</t>
  </si>
  <si>
    <t>% к 2011</t>
  </si>
  <si>
    <t>% к 2012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</si>
  <si>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 (образование)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</si>
  <si>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</si>
  <si>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</si>
  <si>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1 14 06025 05 0000 430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</si>
  <si>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</si>
  <si>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227,227¹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</si>
  <si>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 занимающихся частной практикой</t>
  </si>
  <si>
    <t xml:space="preserve">Налог на доходы физических лиц с доходов,  полученных физическими лицами, не являющимися налоговыми резидентами 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</si>
  <si>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</si>
  <si>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субьектов РФ</t>
  </si>
  <si>
    <t>1 14 06013 10 0000 430</t>
  </si>
  <si>
    <t>Налог с продаж</t>
  </si>
  <si>
    <t xml:space="preserve">Плата за выбросы загрязняющих веществ в атмосферный воздух стационарными объектами 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</si>
  <si>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</si>
  <si>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</si>
  <si>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Денежные взыскания (штрафы) за нарушение земельного законодательства</t>
  </si>
  <si>
    <t>1 16 25060 01 6000 140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</si>
  <si>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</si>
  <si>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законодательства РФ об административных правонарушениях, предусмотренные статьей 20.25 Кодекса РФ об административных правонарушений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</si>
  <si>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</si>
  <si>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</si>
  <si>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</si>
  <si>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зачисляемые в консолидированные бюджеты субьектов РФ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</si>
  <si>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субьектов РФ</t>
  </si>
  <si>
    <t>Доходы от уплаты акцизов на автомобильный бензин, производимый на территории РФ, зачисляемые в консолидированные бюджеты субьектов РФ</t>
  </si>
  <si>
    <t>Доходы от уплаты акцизов на прямогонный бензин, производимый на территории РФ, зачисляемые в консолидированные бюджеты субьектов РФ</t>
  </si>
  <si>
    <t>Плата за сбросы загрязняющих веществ в водные объекты</t>
  </si>
  <si>
    <t>1 16 25050 01 6000 140</t>
  </si>
  <si>
    <t>Денежные взыскания (штрафы) за нарушение законодательства в области охраны окружающей среды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</si>
  <si>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учреждениях</t>
  </si>
  <si>
    <t>1 09 07053 05 1000 110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</si>
  <si>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</si>
  <si>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о налогах и сборах, предусмотренные статьями 116, 118, 119.1 пункты 1 и 2</t>
  </si>
  <si>
    <t xml:space="preserve">Денежные взыскания (штрафы) за административные правонарушения в области налогов и сборов, предусмотренные Кодексом РФ об административных нарушений </t>
  </si>
  <si>
    <t xml:space="preserve">Суммы по искам о возмещении вреда, причиненного окружающей среде, подлижащие зачислению в бюджеты муниципальных районов  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</si>
  <si>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</si>
  <si>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</si>
  <si>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по программе "Развитие образования" на основное мероприятие "Безопасность школьных перевозок"</t>
  </si>
  <si>
    <t>Субсидия по госпрограмме "Развитие образования" на основное мероприятие "Совершенствование организации питания в общеобразовательных организациях"</t>
  </si>
  <si>
    <t>Субсидия на выравнивание уровня бюджетной обеспеченности</t>
  </si>
  <si>
    <t>Субвенции на осуществление отдельных областных государственных полномочий в сфере обращения с безнадзорными собаками и кошками</t>
  </si>
  <si>
    <t>Государственные полномочия в сфере труда</t>
  </si>
  <si>
    <t>Производство и оборот этилового спирта, алкогольной и спиртосодержащей продукции</t>
  </si>
  <si>
    <t>Субсидии бюджетам муниципальных районов на реализацию федеральных целевых программ</t>
  </si>
  <si>
    <t>СУБВЕНЦИИ БЮДЖЕТАМ бюджетной системы РФ</t>
  </si>
  <si>
    <t>1 08 07110 01 1000 110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</si>
  <si>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</si>
  <si>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Субсидия на формирование районных фондов финансовой поддержки поселений Иркутской области</t>
  </si>
  <si>
    <t>Прочие налоги и сборы</t>
  </si>
  <si>
    <t>Налог на прибыль организаций</t>
  </si>
  <si>
    <t>Реализация мероприятий перечня проектов народных инициатив</t>
  </si>
  <si>
    <t>Субсидии бюджетам муниципальных образований Иркутской области на реализацию программ по работе с детьми и молодежью</t>
  </si>
  <si>
    <t>Номер реестровой записи</t>
  </si>
  <si>
    <t>Наименование группы источников доходов бюджетов / наименование источника дохода бюджета</t>
  </si>
  <si>
    <t>Классификация доходов бюджета</t>
  </si>
  <si>
    <t>код</t>
  </si>
  <si>
    <t>наименование</t>
  </si>
  <si>
    <t>Наименование главного администратора доходов бюджета</t>
  </si>
  <si>
    <t>182 1 01 02020 01 1000 110</t>
  </si>
  <si>
    <t>182 1 01 02030 01 1000 110</t>
  </si>
  <si>
    <t>182 1 01 02040 01 0000 110</t>
  </si>
  <si>
    <t xml:space="preserve">Управление налоговой службы по Иркутской области </t>
  </si>
  <si>
    <t>налоговые доходы/НДФЛ</t>
  </si>
  <si>
    <t>налоговые доходы/Акцизы</t>
  </si>
  <si>
    <t xml:space="preserve">Управление федерального казначейства по Иркутской области </t>
  </si>
  <si>
    <t>Прогноз доходов бюджета</t>
  </si>
  <si>
    <t>налоговые доходы/УСН</t>
  </si>
  <si>
    <t>налоговые доходы/ЕНВД</t>
  </si>
  <si>
    <t>Администрация Черемховского районного муниципального образования</t>
  </si>
  <si>
    <t>налоговые доходы/ГП</t>
  </si>
  <si>
    <t>000 1 05 01000 00 0000 110</t>
  </si>
  <si>
    <t>182 1 05 01010 01 0000 110</t>
  </si>
  <si>
    <t>182 1 05 01021 01 0000 110</t>
  </si>
  <si>
    <t>182 1 05 01022 01 0000 110</t>
  </si>
  <si>
    <t>182 1 05 01050 01 0000 110</t>
  </si>
  <si>
    <t>182 1 05 02010 02 1000 110</t>
  </si>
  <si>
    <t>000 1 08 00000 00 0000 000</t>
  </si>
  <si>
    <t>182 1 08 03010 01 1000 110</t>
  </si>
  <si>
    <t>917 1 08 07084 01 1000 110</t>
  </si>
  <si>
    <t>налоговые доходы/ЗП</t>
  </si>
  <si>
    <t>000 1 09 00000 00 0000 000</t>
  </si>
  <si>
    <t>182 1 09 01030 05 0000 110</t>
  </si>
  <si>
    <t>182 1 09 04010 02 0000 110</t>
  </si>
  <si>
    <t>182 1 09 06010 02 0000 110</t>
  </si>
  <si>
    <t>Финансовое управление АЧРМО</t>
  </si>
  <si>
    <t>КУМИ ЧРМО</t>
  </si>
  <si>
    <t>Михайловское городское поселение</t>
  </si>
  <si>
    <t xml:space="preserve">Управление Федеральной службы по надзору в сфере  природопользования по Иркутской области </t>
  </si>
  <si>
    <t>неналоговые доходы/негативное воздействие на окружающую среду</t>
  </si>
  <si>
    <t>000 1 12 00000 00 0000 000</t>
  </si>
  <si>
    <t>048 1 12 01010 01 6000 120</t>
  </si>
  <si>
    <t>048 1 12 01020 01 6000 120</t>
  </si>
  <si>
    <t>048 1 12 01030 01 6000 120</t>
  </si>
  <si>
    <t>048 1 12 01040 01 6000 120</t>
  </si>
  <si>
    <t>000 1 14 00000 00 0000 000</t>
  </si>
  <si>
    <t xml:space="preserve">Отдел образования </t>
  </si>
  <si>
    <t>неналоговые доходы/платные услуги</t>
  </si>
  <si>
    <t>неналоговые доходы/продажа имущества</t>
  </si>
  <si>
    <t>неналоговые доходы/продажа земли</t>
  </si>
  <si>
    <t>913 1 14 02053 05 0000 410</t>
  </si>
  <si>
    <t>913 1 14 06013 05 0000 430</t>
  </si>
  <si>
    <t>182 1 16 03030 01 6000 140</t>
  </si>
  <si>
    <t>182 1 16 03010 01 6000 140</t>
  </si>
  <si>
    <t>182 1 16 06000 01 6000 140</t>
  </si>
  <si>
    <t>141 1 16 08010 01 6000 140</t>
  </si>
  <si>
    <t>815 1 16 25030 01 0000 140</t>
  </si>
  <si>
    <t>141 1 16 25050 01 6000 140</t>
  </si>
  <si>
    <t>141 1 16 28000 01 6000 140</t>
  </si>
  <si>
    <t>188 1 16 30030 01 6000 140</t>
  </si>
  <si>
    <t>076 1 16 35030 05 6000 140</t>
  </si>
  <si>
    <t>188 1 16 43000 01 6000 140</t>
  </si>
  <si>
    <t>Управление налоговой службы по Иркутской области</t>
  </si>
  <si>
    <t>Министерство природных ресурсов и экологии Иркутской области</t>
  </si>
  <si>
    <t>177 1 16 90050 05 0000 140</t>
  </si>
  <si>
    <t>188 1 16 90050 05 0000 140</t>
  </si>
  <si>
    <t>815 1 16 90050 05 0000 140</t>
  </si>
  <si>
    <t>076 1 16 90050 05 0000 140</t>
  </si>
  <si>
    <t>141 1 16 90050 05 0000 140</t>
  </si>
  <si>
    <t>840 1 16 90050 05 0000 140</t>
  </si>
  <si>
    <t>000 1 17 00000 00 0000 000</t>
  </si>
  <si>
    <t xml:space="preserve">Управление Федеральной службы по надзору в сфере защиты прав потребителей и благополучия человека по Иркутской области </t>
  </si>
  <si>
    <t xml:space="preserve">Главное управление Министерства внутренних дел Российской Федерации по Иркутской области </t>
  </si>
  <si>
    <t>Ангаро-Байкальское территориальное управление Федерального агентства по рыболовству</t>
  </si>
  <si>
    <t xml:space="preserve"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Иркутской области </t>
  </si>
  <si>
    <t xml:space="preserve">Служба ветеринарии Иркутской области </t>
  </si>
  <si>
    <t>неналоговые доходы/штрафы</t>
  </si>
  <si>
    <t>неналоговые доходы/прочие неналоговые доходы</t>
  </si>
  <si>
    <t>ДОТАЦИИ БЮДЖЕТАМ бюджетной системы РФ</t>
  </si>
  <si>
    <t>000 1 17 01000 00 0000 180</t>
  </si>
  <si>
    <t>917 2 02 20051 05 0000 151</t>
  </si>
  <si>
    <t>918 2 02 20077 05 0000 151</t>
  </si>
  <si>
    <t>УЖКХ АЧРМО</t>
  </si>
  <si>
    <t>907 2 02 25097 05 0000 151</t>
  </si>
  <si>
    <t>безвозмездные поступления/субсидии</t>
  </si>
  <si>
    <t>904 2 02 25519 05 0000 151</t>
  </si>
  <si>
    <t>Субсидии бюджетам муниципальных районов на поддержку отрасли культуры</t>
  </si>
  <si>
    <t>Отдел культуры</t>
  </si>
  <si>
    <t>безвозмездные поступления/ прочие субсидии</t>
  </si>
  <si>
    <t>907 2 02 29999 05 0000 151</t>
  </si>
  <si>
    <t>Субсидия в целях софинансирования подготовки объектов коммунальной инфраструктуры, находящихся в муниципальной собственности к отопительному сезону</t>
  </si>
  <si>
    <t>910 2 02 29999 05 0000 151</t>
  </si>
  <si>
    <t>917 2 02 29999 05 0000 151</t>
  </si>
  <si>
    <t>918 2 02 30022 05 0000 151</t>
  </si>
  <si>
    <t>безвозмездные поступления/субвенции</t>
  </si>
  <si>
    <t>Предоставление мер социальной поддержки многодетным и малоимущим семьям</t>
  </si>
  <si>
    <t>907 2 02 30024 05 0000 151</t>
  </si>
  <si>
    <t>917 2 02 30024 05 0000 151</t>
  </si>
  <si>
    <t>907 2 02 03999 05 0000 151</t>
  </si>
  <si>
    <t>безвозмездные поступления/ прочие субвенции</t>
  </si>
  <si>
    <t>000 2 02 40014 05 0000 151</t>
  </si>
  <si>
    <t>000 2 02 03999 05 0000 151</t>
  </si>
  <si>
    <t>безвозмездные поступления/ИМТ</t>
  </si>
  <si>
    <t>913 2 02 40014 05 0000 151</t>
  </si>
  <si>
    <t>918 2 02 40014 05 0000 151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</si>
  <si>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</si>
  <si>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</si>
  <si>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</si>
  <si>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</si>
  <si>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</si>
  <si>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налоговые доходы/ ЗН</t>
  </si>
  <si>
    <t>Прочие доходы от оказания платных услуг (работ) получателями средств бюджетов сельских поселений</t>
  </si>
  <si>
    <t>Доходы от оказания платных услуг (работ) получателями средств бюджетов сельских поселений (учреждений культуры)</t>
  </si>
  <si>
    <t>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</si>
  <si>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950 1 14 06025 10 0000 430</t>
  </si>
  <si>
    <t>Прочие субсидии бюджетам сельских поселений</t>
  </si>
  <si>
    <t>Субвенция бюджетам сельских поселений на выполнение передаваемых полномочий субъектов Российской Федерации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</si>
  <si>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</si>
  <si>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>ПРОЧИЕ МЕЖБЮДЖЕТНЫЕ ТРАНСФЕРТЫ</t>
  </si>
  <si>
    <t>Прочие межбюджетные трансферты, передоваемые бюджетам сельских поселений</t>
  </si>
  <si>
    <t>Прочие безвозмездные поступления в бюджеты сельских поселений</t>
  </si>
  <si>
    <t>Коды</t>
  </si>
  <si>
    <t>0505307</t>
  </si>
  <si>
    <t>25648412</t>
  </si>
  <si>
    <t>385</t>
  </si>
  <si>
    <t>Форма по ОКУД</t>
  </si>
  <si>
    <t>Дата</t>
  </si>
  <si>
    <t>Дата формирования</t>
  </si>
  <si>
    <t>Глава по КБК</t>
  </si>
  <si>
    <t>по ОКТМО</t>
  </si>
  <si>
    <t>по ОКЕИ</t>
  </si>
  <si>
    <t>Финансовый орган</t>
  </si>
  <si>
    <t>Наименование бюджета (публично-правового образования)</t>
  </si>
  <si>
    <t>Единица измерения</t>
  </si>
  <si>
    <t>руб.</t>
  </si>
  <si>
    <t>налоговые доходы/ НИ</t>
  </si>
  <si>
    <t>Каменно-Ангарское сельское поселение</t>
  </si>
  <si>
    <t>950 1 17 05050 10 0000 180</t>
  </si>
  <si>
    <t>неналоговые доходы/компесация затрат</t>
  </si>
  <si>
    <t>Прочие доходы от компенсации затрат бюджетов сельских поселений</t>
  </si>
  <si>
    <t>Администрация Каменно-Ангарского сельского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</si>
  <si>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</t>
  </si>
  <si>
    <t>Дотации бюджетам сельских поселений на выравнивание бюджетной обеспеченности из бюджетов муниципальных районов</t>
  </si>
  <si>
    <t>Администрация Тунгусского сельского поселения</t>
  </si>
  <si>
    <t>РЕЕСТР ИСТОЧНИКОВ ДОХОДОВ БЮДЖЕТА ТУНГУССКОГО СЕЛЬСКОГО ПОСЕЛЕНИЯ</t>
  </si>
  <si>
    <t>Бюджет Тунгусского сельского поселения</t>
  </si>
  <si>
    <t>Администрация Тунгусского  сельского поселения</t>
  </si>
  <si>
    <t>МКУК "КТСП"</t>
  </si>
  <si>
    <t>Глава Тунгусского сельского поселения</t>
  </si>
  <si>
    <t xml:space="preserve"> 1 00 00000 00 0000 000</t>
  </si>
  <si>
    <t xml:space="preserve"> 1 01 02010 01 1000 110</t>
  </si>
  <si>
    <t>1 03 00000 00 0000 000</t>
  </si>
  <si>
    <t xml:space="preserve"> 1 03 02231 01 0000 110</t>
  </si>
  <si>
    <t>1 03 02241 01 0000 110</t>
  </si>
  <si>
    <t xml:space="preserve"> 1 03 02261 01 0000 110</t>
  </si>
  <si>
    <t xml:space="preserve"> 1 03 02251 01 0000 110</t>
  </si>
  <si>
    <t xml:space="preserve"> 1 06 00000 00 0000 000</t>
  </si>
  <si>
    <t xml:space="preserve"> 1 06 01030 00 0000 000</t>
  </si>
  <si>
    <t xml:space="preserve"> 1 06 06000 00 0000 000</t>
  </si>
  <si>
    <t xml:space="preserve"> 1 06 06033 10 0000 110</t>
  </si>
  <si>
    <t>1 06 06043 10 0000 110</t>
  </si>
  <si>
    <t xml:space="preserve"> 1 13 00000 00 0000 000</t>
  </si>
  <si>
    <t xml:space="preserve"> 113 01995 10 0000 130</t>
  </si>
  <si>
    <t xml:space="preserve"> 113 01995 10 0001 130</t>
  </si>
  <si>
    <t xml:space="preserve"> 113 02995 10 0001 130</t>
  </si>
  <si>
    <t xml:space="preserve"> 2 00 00000 00 0000 000</t>
  </si>
  <si>
    <t>2 02 00000 00 0000 000</t>
  </si>
  <si>
    <t xml:space="preserve"> 2 02 10000 00 0000 151</t>
  </si>
  <si>
    <t xml:space="preserve"> 2 02 15001 10 0000 150</t>
  </si>
  <si>
    <t>2 02 16001 10 0000 150</t>
  </si>
  <si>
    <t xml:space="preserve"> 2 02 20000 00 0000 150</t>
  </si>
  <si>
    <t xml:space="preserve"> 2 02 30000 00 0000 150</t>
  </si>
  <si>
    <t xml:space="preserve"> 2 02 30024 10 0000 150</t>
  </si>
  <si>
    <t xml:space="preserve"> 2 02 35118 10 0000 150</t>
  </si>
  <si>
    <t>2 02 40000 00 0000 150</t>
  </si>
  <si>
    <t xml:space="preserve"> 2 02 49999 10 0000 150</t>
  </si>
  <si>
    <t>8 50 00000 00 0000 000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</si>
  <si>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</si>
  <si>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СУБСИДИИ БЮДЖЕТАМ МУНИЦИПАЛЬНЫХ ОБРАЗОВАНИЙ </t>
  </si>
  <si>
    <t>Прочие субсидии</t>
  </si>
  <si>
    <t xml:space="preserve"> 2 02 20000 10 0000 150</t>
  </si>
  <si>
    <t>Прочие субсидии бюджетам сельских поселений (народные инициативы)</t>
  </si>
  <si>
    <t>2 02 29999 10 0000 150</t>
  </si>
  <si>
    <t>П.В. Хомченко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</si>
  <si>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</si>
  <si>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</si>
  <si>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 2023 ГОД И ПЛАНОВЫЙ ПЕРИОД 2024 И 2025 ГОДОВ</t>
  </si>
  <si>
    <t>на "20" февраля 2023 г.</t>
  </si>
  <si>
    <t>20.02.2023</t>
  </si>
  <si>
    <t xml:space="preserve">Исполнено за 2022 год </t>
  </si>
  <si>
    <t>План на 2023 год (текущий финансовый год)</t>
  </si>
  <si>
    <t>Кассовые поступления в текущем финансовом году (по состоянию на 19.02.2023 г.)</t>
  </si>
  <si>
    <t>Прогноз доходов бюджета на 2023 год (текущий финансовый год)</t>
  </si>
  <si>
    <t>2024 (очередной финансовый год)</t>
  </si>
  <si>
    <t>2025 (первый финансовый год)</t>
  </si>
  <si>
    <t>000 2 07 00000 00 0000 150</t>
  </si>
  <si>
    <t>950 2 07 05030 10 0000 150</t>
  </si>
  <si>
    <t>безвозмездные поступления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</si>
</sst>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_ ;[Red]\-#,##0.0\ "/>
    <numFmt numFmtId="181" formatCode="#,##0.00000"/>
    <numFmt numFmtId="182" formatCode="#,##0.00;[Red]\-#,##0.00;0.00"/>
    <numFmt numFmtId="183" formatCode="###\ ###\ ###\ ###\ ##0.0"/>
    <numFmt numFmtId="184" formatCode="_-* #,##0.000_р_._-;\-* #,##0.00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#,##0.0000"/>
    <numFmt numFmtId="188" formatCode="#,##0.000"/>
    <numFmt numFmtId="189" formatCode="#,##0.0"/>
    <numFmt numFmtId="190" formatCode="#,##0.00_ ;[Red]\-#,##0.00\ 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8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/>
    </xf>
    <xf numFmtId="0" fontId="46" fillId="0" borderId="0" xfId="54">
      <alignment/>
      <protection/>
    </xf>
    <xf numFmtId="0" fontId="9" fillId="0" borderId="0" xfId="54" applyFont="1">
      <alignment/>
      <protection/>
    </xf>
    <xf numFmtId="0" fontId="9" fillId="0" borderId="10" xfId="54" applyFont="1" applyBorder="1" applyAlignment="1">
      <alignment horizontal="center" vertical="center"/>
      <protection/>
    </xf>
    <xf numFmtId="0" fontId="9" fillId="0" borderId="0" xfId="54" applyFont="1" applyAlignment="1">
      <alignment horizontal="center" vertical="center"/>
      <protection/>
    </xf>
    <xf numFmtId="0" fontId="46" fillId="0" borderId="10" xfId="54" applyBorder="1">
      <alignment/>
      <protection/>
    </xf>
    <xf numFmtId="0" fontId="46" fillId="0" borderId="10" xfId="54" applyBorder="1" applyAlignment="1">
      <alignment horizontal="left" vertical="top" wrapText="1"/>
      <protection/>
    </xf>
    <xf numFmtId="0" fontId="46" fillId="0" borderId="10" xfId="54" applyBorder="1" applyAlignment="1">
      <alignment horizontal="left" vertical="top"/>
      <protection/>
    </xf>
    <xf numFmtId="14" fontId="46" fillId="0" borderId="10" xfId="54" applyNumberFormat="1" applyBorder="1" applyAlignment="1">
      <alignment horizontal="center" vertical="center"/>
      <protection/>
    </xf>
    <xf numFmtId="4" fontId="46" fillId="0" borderId="10" xfId="54" applyNumberFormat="1" applyBorder="1" applyAlignment="1">
      <alignment horizontal="center" vertical="center"/>
      <protection/>
    </xf>
    <xf numFmtId="4" fontId="10" fillId="0" borderId="10" xfId="54" applyNumberFormat="1" applyFont="1" applyBorder="1" applyAlignment="1">
      <alignment horizontal="center" vertical="center"/>
      <protection/>
    </xf>
    <xf numFmtId="0" fontId="9" fillId="0" borderId="10" xfId="54" applyFont="1" applyBorder="1">
      <alignment/>
      <protection/>
    </xf>
    <xf numFmtId="4" fontId="9" fillId="0" borderId="10" xfId="54" applyNumberFormat="1" applyFont="1" applyBorder="1" applyAlignment="1">
      <alignment horizontal="center" vertical="center"/>
      <protection/>
    </xf>
    <xf numFmtId="3" fontId="7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 indent="1"/>
    </xf>
    <xf numFmtId="0" fontId="3" fillId="0" borderId="10" xfId="0" applyFont="1" applyFill="1" applyBorder="1" applyAlignment="1">
      <alignment horizontal="left" wrapText="1" indent="3"/>
    </xf>
    <xf numFmtId="0" fontId="3" fillId="0" borderId="10" xfId="0" applyFont="1" applyFill="1" applyBorder="1" applyAlignment="1">
      <alignment horizontal="left" wrapText="1" indent="2"/>
    </xf>
    <xf numFmtId="0" fontId="6" fillId="0" borderId="10" xfId="0" applyFont="1" applyFill="1" applyBorder="1" applyAlignment="1">
      <alignment wrapText="1"/>
    </xf>
    <xf numFmtId="3" fontId="6" fillId="33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9" fontId="7" fillId="0" borderId="10" xfId="0" applyNumberFormat="1" applyFont="1" applyFill="1" applyBorder="1" applyAlignment="1">
      <alignment vertical="center"/>
    </xf>
    <xf numFmtId="9" fontId="6" fillId="0" borderId="10" xfId="0" applyNumberFormat="1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vertical="center"/>
    </xf>
    <xf numFmtId="3" fontId="2" fillId="33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4" fillId="34" borderId="0" xfId="52" applyFont="1" applyFill="1">
      <alignment/>
      <protection/>
    </xf>
    <xf numFmtId="181" fontId="16" fillId="34" borderId="0" xfId="72" applyNumberFormat="1" applyFont="1" applyFill="1">
      <alignment/>
      <protection/>
    </xf>
    <xf numFmtId="181" fontId="17" fillId="34" borderId="10" xfId="0" applyNumberFormat="1" applyFont="1" applyFill="1" applyBorder="1" applyAlignment="1">
      <alignment horizontal="center" vertical="center" wrapText="1"/>
    </xf>
    <xf numFmtId="0" fontId="14" fillId="34" borderId="10" xfId="52" applyFont="1" applyFill="1" applyBorder="1">
      <alignment/>
      <protection/>
    </xf>
    <xf numFmtId="0" fontId="15" fillId="34" borderId="10" xfId="72" applyFont="1" applyFill="1" applyBorder="1" applyAlignment="1">
      <alignment horizontal="center" vertical="center"/>
      <protection/>
    </xf>
    <xf numFmtId="0" fontId="15" fillId="34" borderId="10" xfId="72" applyFont="1" applyFill="1" applyBorder="1">
      <alignment/>
      <protection/>
    </xf>
    <xf numFmtId="0" fontId="17" fillId="34" borderId="10" xfId="52" applyFont="1" applyFill="1" applyBorder="1">
      <alignment/>
      <protection/>
    </xf>
    <xf numFmtId="0" fontId="17" fillId="34" borderId="0" xfId="52" applyFont="1" applyFill="1">
      <alignment/>
      <protection/>
    </xf>
    <xf numFmtId="0" fontId="16" fillId="34" borderId="10" xfId="72" applyFont="1" applyFill="1" applyBorder="1" applyAlignment="1">
      <alignment horizontal="center" vertical="center"/>
      <protection/>
    </xf>
    <xf numFmtId="0" fontId="14" fillId="34" borderId="10" xfId="71" applyFont="1" applyFill="1" applyBorder="1" applyAlignment="1">
      <alignment horizontal="left" vertical="top" wrapText="1"/>
      <protection/>
    </xf>
    <xf numFmtId="0" fontId="14" fillId="34" borderId="10" xfId="59" applyFont="1" applyFill="1" applyBorder="1">
      <alignment/>
      <protection/>
    </xf>
    <xf numFmtId="0" fontId="16" fillId="34" borderId="10" xfId="71" applyFont="1" applyFill="1" applyBorder="1" applyAlignment="1">
      <alignment horizontal="center" vertical="center"/>
      <protection/>
    </xf>
    <xf numFmtId="0" fontId="14" fillId="34" borderId="0" xfId="59" applyFont="1" applyFill="1">
      <alignment/>
      <protection/>
    </xf>
    <xf numFmtId="0" fontId="17" fillId="34" borderId="10" xfId="0" applyFont="1" applyFill="1" applyBorder="1" applyAlignment="1">
      <alignment horizontal="left" wrapText="1"/>
    </xf>
    <xf numFmtId="0" fontId="14" fillId="34" borderId="10" xfId="72" applyFont="1" applyFill="1" applyBorder="1" applyAlignment="1">
      <alignment wrapText="1"/>
      <protection/>
    </xf>
    <xf numFmtId="0" fontId="14" fillId="34" borderId="10" xfId="71" applyFont="1" applyFill="1" applyBorder="1" applyAlignment="1">
      <alignment horizontal="center" vertical="center" wrapText="1"/>
      <protection/>
    </xf>
    <xf numFmtId="0" fontId="14" fillId="34" borderId="10" xfId="71" applyFont="1" applyFill="1" applyBorder="1" applyAlignment="1">
      <alignment vertical="center" wrapText="1"/>
      <protection/>
    </xf>
    <xf numFmtId="0" fontId="14" fillId="0" borderId="10" xfId="70" applyFont="1" applyFill="1" applyBorder="1" applyAlignment="1">
      <alignment horizontal="center" vertical="center"/>
      <protection/>
    </xf>
    <xf numFmtId="0" fontId="15" fillId="34" borderId="10" xfId="72" applyFont="1" applyFill="1" applyBorder="1" applyAlignment="1">
      <alignment wrapText="1"/>
      <protection/>
    </xf>
    <xf numFmtId="0" fontId="14" fillId="34" borderId="11" xfId="71" applyFont="1" applyFill="1" applyBorder="1" applyAlignment="1">
      <alignment vertical="center" wrapText="1"/>
      <protection/>
    </xf>
    <xf numFmtId="0" fontId="16" fillId="34" borderId="10" xfId="72" applyFont="1" applyFill="1" applyBorder="1" applyAlignment="1">
      <alignment wrapText="1"/>
      <protection/>
    </xf>
    <xf numFmtId="0" fontId="16" fillId="34" borderId="10" xfId="72" applyFont="1" applyFill="1" applyBorder="1" applyAlignment="1">
      <alignment horizontal="center" vertical="center" wrapText="1"/>
      <protection/>
    </xf>
    <xf numFmtId="0" fontId="16" fillId="34" borderId="11" xfId="72" applyFont="1" applyFill="1" applyBorder="1" applyAlignment="1">
      <alignment horizontal="center" vertical="center" wrapText="1"/>
      <protection/>
    </xf>
    <xf numFmtId="0" fontId="14" fillId="34" borderId="10" xfId="72" applyFont="1" applyFill="1" applyBorder="1" applyAlignment="1">
      <alignment horizontal="center" vertical="center" wrapText="1"/>
      <protection/>
    </xf>
    <xf numFmtId="0" fontId="14" fillId="34" borderId="10" xfId="72" applyFont="1" applyFill="1" applyBorder="1" applyAlignment="1">
      <alignment horizontal="left" vertical="top" wrapText="1"/>
      <protection/>
    </xf>
    <xf numFmtId="0" fontId="14" fillId="34" borderId="10" xfId="0" applyFont="1" applyFill="1" applyBorder="1" applyAlignment="1">
      <alignment horizontal="center" vertical="center"/>
    </xf>
    <xf numFmtId="0" fontId="16" fillId="34" borderId="10" xfId="72" applyFont="1" applyFill="1" applyBorder="1" applyAlignment="1">
      <alignment horizontal="left" vertical="center" wrapText="1"/>
      <protection/>
    </xf>
    <xf numFmtId="0" fontId="16" fillId="34" borderId="10" xfId="0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left" vertical="top" wrapText="1"/>
    </xf>
    <xf numFmtId="0" fontId="16" fillId="34" borderId="10" xfId="72" applyFont="1" applyFill="1" applyBorder="1" applyAlignment="1">
      <alignment horizontal="left" vertical="top" wrapText="1"/>
      <protection/>
    </xf>
    <xf numFmtId="0" fontId="15" fillId="34" borderId="10" xfId="72" applyFont="1" applyFill="1" applyBorder="1" applyAlignment="1">
      <alignment horizontal="left" vertical="top" wrapText="1"/>
      <protection/>
    </xf>
    <xf numFmtId="0" fontId="17" fillId="34" borderId="0" xfId="0" applyFont="1" applyFill="1" applyBorder="1" applyAlignment="1">
      <alignment horizontal="center" vertical="center" wrapText="1"/>
    </xf>
    <xf numFmtId="0" fontId="16" fillId="34" borderId="10" xfId="72" applyFont="1" applyFill="1" applyBorder="1" applyAlignment="1">
      <alignment vertical="center" wrapText="1"/>
      <protection/>
    </xf>
    <xf numFmtId="49" fontId="16" fillId="34" borderId="10" xfId="72" applyNumberFormat="1" applyFont="1" applyFill="1" applyBorder="1" applyAlignment="1">
      <alignment horizontal="center" vertical="center"/>
      <protection/>
    </xf>
    <xf numFmtId="0" fontId="17" fillId="34" borderId="10" xfId="0" applyFont="1" applyFill="1" applyBorder="1" applyAlignment="1">
      <alignment horizontal="justify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180" fontId="14" fillId="34" borderId="10" xfId="73" applyNumberFormat="1" applyFont="1" applyFill="1" applyBorder="1" applyAlignment="1">
      <alignment horizontal="left" vertical="top" wrapText="1"/>
      <protection/>
    </xf>
    <xf numFmtId="0" fontId="14" fillId="34" borderId="10" xfId="52" applyFont="1" applyFill="1" applyBorder="1" applyAlignment="1">
      <alignment horizontal="left" vertical="top" wrapText="1"/>
      <protection/>
    </xf>
    <xf numFmtId="0" fontId="17" fillId="34" borderId="10" xfId="72" applyFont="1" applyFill="1" applyBorder="1" applyAlignment="1">
      <alignment wrapText="1"/>
      <protection/>
    </xf>
    <xf numFmtId="0" fontId="15" fillId="34" borderId="0" xfId="72" applyFont="1" applyFill="1" applyBorder="1" applyAlignment="1">
      <alignment horizontal="center" vertical="center"/>
      <protection/>
    </xf>
    <xf numFmtId="0" fontId="15" fillId="34" borderId="0" xfId="72" applyFont="1" applyFill="1" applyBorder="1" applyAlignment="1">
      <alignment horizontal="left" vertical="center"/>
      <protection/>
    </xf>
    <xf numFmtId="181" fontId="15" fillId="34" borderId="0" xfId="72" applyNumberFormat="1" applyFont="1" applyFill="1" applyBorder="1" applyAlignment="1">
      <alignment vertical="center"/>
      <protection/>
    </xf>
    <xf numFmtId="181" fontId="14" fillId="34" borderId="0" xfId="0" applyNumberFormat="1" applyFont="1" applyFill="1" applyAlignment="1">
      <alignment/>
    </xf>
    <xf numFmtId="0" fontId="16" fillId="34" borderId="0" xfId="72" applyFont="1" applyFill="1">
      <alignment/>
      <protection/>
    </xf>
    <xf numFmtId="0" fontId="16" fillId="34" borderId="0" xfId="72" applyFont="1" applyFill="1" applyAlignment="1">
      <alignment horizontal="left"/>
      <protection/>
    </xf>
    <xf numFmtId="0" fontId="16" fillId="34" borderId="0" xfId="72" applyFont="1" applyFill="1" applyAlignment="1">
      <alignment horizontal="right"/>
      <protection/>
    </xf>
    <xf numFmtId="181" fontId="16" fillId="34" borderId="0" xfId="72" applyNumberFormat="1" applyFont="1" applyFill="1" applyAlignment="1">
      <alignment horizontal="right"/>
      <protection/>
    </xf>
    <xf numFmtId="0" fontId="14" fillId="34" borderId="0" xfId="52" applyFont="1" applyFill="1" applyAlignment="1">
      <alignment horizontal="left"/>
      <protection/>
    </xf>
    <xf numFmtId="181" fontId="14" fillId="34" borderId="0" xfId="52" applyNumberFormat="1" applyFont="1" applyFill="1">
      <alignment/>
      <protection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14" fillId="0" borderId="10" xfId="0" applyFont="1" applyBorder="1" applyAlignment="1">
      <alignment horizontal="justify" vertical="top"/>
    </xf>
    <xf numFmtId="0" fontId="15" fillId="34" borderId="10" xfId="72" applyFont="1" applyFill="1" applyBorder="1" applyAlignment="1">
      <alignment vertical="top" wrapText="1"/>
      <protection/>
    </xf>
    <xf numFmtId="0" fontId="15" fillId="34" borderId="10" xfId="72" applyFont="1" applyFill="1" applyBorder="1" applyAlignment="1">
      <alignment horizontal="left" vertical="top"/>
      <protection/>
    </xf>
    <xf numFmtId="0" fontId="17" fillId="34" borderId="10" xfId="0" applyFont="1" applyFill="1" applyBorder="1" applyAlignment="1">
      <alignment horizontal="left" vertical="top" wrapText="1"/>
    </xf>
    <xf numFmtId="0" fontId="14" fillId="0" borderId="10" xfId="70" applyFont="1" applyFill="1" applyBorder="1" applyAlignment="1">
      <alignment horizontal="justify" vertical="top"/>
      <protection/>
    </xf>
    <xf numFmtId="0" fontId="16" fillId="34" borderId="10" xfId="74" applyFont="1" applyFill="1" applyBorder="1" applyAlignment="1">
      <alignment horizontal="left" vertical="top" wrapText="1"/>
      <protection/>
    </xf>
    <xf numFmtId="0" fontId="14" fillId="34" borderId="10" xfId="0" applyFont="1" applyFill="1" applyBorder="1" applyAlignment="1">
      <alignment horizontal="left" vertical="top" wrapText="1"/>
    </xf>
    <xf numFmtId="0" fontId="14" fillId="34" borderId="10" xfId="0" applyNumberFormat="1" applyFont="1" applyFill="1" applyBorder="1" applyAlignment="1">
      <alignment horizontal="left" vertical="top" wrapText="1"/>
    </xf>
    <xf numFmtId="0" fontId="17" fillId="34" borderId="10" xfId="72" applyFont="1" applyFill="1" applyBorder="1" applyAlignment="1">
      <alignment horizontal="left" vertical="top" wrapText="1"/>
      <protection/>
    </xf>
    <xf numFmtId="4" fontId="16" fillId="34" borderId="10" xfId="71" applyNumberFormat="1" applyFont="1" applyFill="1" applyBorder="1" applyAlignment="1">
      <alignment horizontal="right" vertical="center"/>
      <protection/>
    </xf>
    <xf numFmtId="4" fontId="14" fillId="0" borderId="10" xfId="83" applyNumberFormat="1" applyFont="1" applyBorder="1" applyAlignment="1">
      <alignment horizontal="right" vertical="center" wrapText="1"/>
    </xf>
    <xf numFmtId="4" fontId="16" fillId="34" borderId="10" xfId="72" applyNumberFormat="1" applyFont="1" applyFill="1" applyBorder="1" applyAlignment="1">
      <alignment horizontal="right" vertical="center"/>
      <protection/>
    </xf>
    <xf numFmtId="4" fontId="14" fillId="34" borderId="10" xfId="0" applyNumberFormat="1" applyFont="1" applyFill="1" applyBorder="1" applyAlignment="1">
      <alignment horizontal="right" vertical="center" wrapText="1"/>
    </xf>
    <xf numFmtId="4" fontId="14" fillId="34" borderId="10" xfId="0" applyNumberFormat="1" applyFont="1" applyFill="1" applyBorder="1" applyAlignment="1">
      <alignment horizontal="right" vertical="center"/>
    </xf>
    <xf numFmtId="4" fontId="14" fillId="34" borderId="10" xfId="52" applyNumberFormat="1" applyFont="1" applyFill="1" applyBorder="1" applyAlignment="1">
      <alignment horizontal="right" vertical="center"/>
      <protection/>
    </xf>
    <xf numFmtId="4" fontId="15" fillId="34" borderId="10" xfId="72" applyNumberFormat="1" applyFont="1" applyFill="1" applyBorder="1" applyAlignment="1">
      <alignment horizontal="right" vertical="center"/>
      <protection/>
    </xf>
    <xf numFmtId="0" fontId="3" fillId="35" borderId="10" xfId="71" applyFont="1" applyFill="1" applyBorder="1" applyAlignment="1">
      <alignment horizontal="left" vertical="center" wrapText="1"/>
      <protection/>
    </xf>
    <xf numFmtId="0" fontId="15" fillId="0" borderId="0" xfId="0" applyFont="1" applyBorder="1" applyAlignment="1">
      <alignment horizontal="left"/>
    </xf>
    <xf numFmtId="0" fontId="17" fillId="34" borderId="0" xfId="72" applyFont="1" applyFill="1" applyBorder="1" applyAlignment="1">
      <alignment horizontal="center" vertical="center"/>
      <protection/>
    </xf>
    <xf numFmtId="0" fontId="3" fillId="35" borderId="10" xfId="72" applyFont="1" applyFill="1" applyBorder="1" applyAlignment="1">
      <alignment horizontal="left" vertical="top" wrapText="1"/>
      <protection/>
    </xf>
    <xf numFmtId="0" fontId="3" fillId="34" borderId="10" xfId="71" applyFont="1" applyFill="1" applyBorder="1" applyAlignment="1">
      <alignment horizontal="left" vertical="top" wrapText="1"/>
      <protection/>
    </xf>
    <xf numFmtId="0" fontId="16" fillId="35" borderId="10" xfId="72" applyFont="1" applyFill="1" applyBorder="1" applyAlignment="1">
      <alignment horizontal="center" vertical="center"/>
      <protection/>
    </xf>
    <xf numFmtId="0" fontId="16" fillId="35" borderId="10" xfId="71" applyFont="1" applyFill="1" applyBorder="1" applyAlignment="1">
      <alignment horizontal="center" vertical="center"/>
      <protection/>
    </xf>
    <xf numFmtId="4" fontId="15" fillId="34" borderId="10" xfId="72" applyNumberFormat="1" applyFont="1" applyFill="1" applyBorder="1" applyAlignment="1">
      <alignment horizontal="center" vertical="center"/>
      <protection/>
    </xf>
    <xf numFmtId="0" fontId="17" fillId="34" borderId="10" xfId="0" applyFont="1" applyFill="1" applyBorder="1" applyAlignment="1">
      <alignment horizontal="left" vertical="center" wrapText="1"/>
    </xf>
    <xf numFmtId="0" fontId="14" fillId="34" borderId="10" xfId="72" applyFont="1" applyFill="1" applyBorder="1" applyAlignment="1">
      <alignment horizontal="left" vertical="center" wrapText="1"/>
      <protection/>
    </xf>
    <xf numFmtId="4" fontId="15" fillId="34" borderId="10" xfId="72" applyNumberFormat="1" applyFont="1" applyFill="1" applyBorder="1" applyAlignment="1">
      <alignment horizontal="right"/>
      <protection/>
    </xf>
    <xf numFmtId="182" fontId="14" fillId="0" borderId="10" xfId="0" applyNumberFormat="1" applyFont="1" applyFill="1" applyBorder="1" applyAlignment="1" applyProtection="1">
      <alignment horizontal="right" vertical="center"/>
      <protection hidden="1"/>
    </xf>
    <xf numFmtId="4" fontId="14" fillId="34" borderId="10" xfId="72" applyNumberFormat="1" applyFont="1" applyFill="1" applyBorder="1" applyAlignment="1">
      <alignment horizontal="right" vertical="center"/>
      <protection/>
    </xf>
    <xf numFmtId="4" fontId="17" fillId="34" borderId="10" xfId="72" applyNumberFormat="1" applyFont="1" applyFill="1" applyBorder="1" applyAlignment="1">
      <alignment horizontal="right" vertical="center"/>
      <protection/>
    </xf>
    <xf numFmtId="4" fontId="14" fillId="34" borderId="10" xfId="0" applyNumberFormat="1" applyFont="1" applyFill="1" applyBorder="1" applyAlignment="1">
      <alignment horizontal="right"/>
    </xf>
    <xf numFmtId="4" fontId="14" fillId="34" borderId="10" xfId="52" applyNumberFormat="1" applyFont="1" applyFill="1" applyBorder="1" applyAlignment="1">
      <alignment horizontal="right" vertical="center" wrapText="1"/>
      <protection/>
    </xf>
    <xf numFmtId="182" fontId="14" fillId="0" borderId="12" xfId="0" applyNumberFormat="1" applyFont="1" applyFill="1" applyBorder="1" applyAlignment="1" applyProtection="1">
      <alignment horizontal="right" vertical="center"/>
      <protection hidden="1"/>
    </xf>
    <xf numFmtId="4" fontId="14" fillId="34" borderId="0" xfId="52" applyNumberFormat="1" applyFont="1" applyFill="1" applyAlignment="1">
      <alignment vertical="center"/>
      <protection/>
    </xf>
    <xf numFmtId="0" fontId="15" fillId="0" borderId="10" xfId="0" applyFont="1" applyBorder="1" applyAlignment="1">
      <alignment horizontal="center" vertical="center" wrapText="1"/>
    </xf>
    <xf numFmtId="4" fontId="15" fillId="35" borderId="10" xfId="72" applyNumberFormat="1" applyFont="1" applyFill="1" applyBorder="1" applyAlignment="1">
      <alignment horizontal="right" vertical="center"/>
      <protection/>
    </xf>
    <xf numFmtId="182" fontId="14" fillId="35" borderId="10" xfId="0" applyNumberFormat="1" applyFont="1" applyFill="1" applyBorder="1" applyAlignment="1" applyProtection="1">
      <alignment horizontal="right" vertical="center"/>
      <protection hidden="1"/>
    </xf>
    <xf numFmtId="4" fontId="14" fillId="35" borderId="10" xfId="0" applyNumberFormat="1" applyFont="1" applyFill="1" applyBorder="1" applyAlignment="1">
      <alignment horizontal="right" vertical="center"/>
    </xf>
    <xf numFmtId="4" fontId="16" fillId="35" borderId="10" xfId="72" applyNumberFormat="1" applyFont="1" applyFill="1" applyBorder="1" applyAlignment="1">
      <alignment horizontal="right" vertical="center"/>
      <protection/>
    </xf>
    <xf numFmtId="4" fontId="14" fillId="35" borderId="10" xfId="72" applyNumberFormat="1" applyFont="1" applyFill="1" applyBorder="1" applyAlignment="1">
      <alignment horizontal="right" vertical="center"/>
      <protection/>
    </xf>
    <xf numFmtId="4" fontId="14" fillId="35" borderId="10" xfId="54" applyNumberFormat="1" applyFont="1" applyFill="1" applyBorder="1" applyAlignment="1">
      <alignment horizontal="right" vertical="center"/>
      <protection/>
    </xf>
    <xf numFmtId="4" fontId="15" fillId="35" borderId="10" xfId="72" applyNumberFormat="1" applyFont="1" applyFill="1" applyBorder="1" applyAlignment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54" applyFont="1" applyAlignment="1">
      <alignment horizontal="center" vertical="top"/>
      <protection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" fillId="35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15" fillId="0" borderId="13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34" borderId="11" xfId="72" applyFont="1" applyFill="1" applyBorder="1" applyAlignment="1">
      <alignment horizontal="center" vertical="center" wrapText="1"/>
      <protection/>
    </xf>
    <xf numFmtId="0" fontId="15" fillId="34" borderId="16" xfId="72" applyFont="1" applyFill="1" applyBorder="1" applyAlignment="1">
      <alignment horizontal="center" vertical="center" wrapText="1"/>
      <protection/>
    </xf>
    <xf numFmtId="181" fontId="15" fillId="34" borderId="10" xfId="72" applyNumberFormat="1" applyFont="1" applyFill="1" applyBorder="1" applyAlignment="1">
      <alignment horizontal="center" vertical="center" wrapText="1"/>
      <protection/>
    </xf>
    <xf numFmtId="181" fontId="17" fillId="34" borderId="10" xfId="0" applyNumberFormat="1" applyFont="1" applyFill="1" applyBorder="1" applyAlignment="1">
      <alignment horizontal="center" vertical="center" wrapText="1"/>
    </xf>
    <xf numFmtId="181" fontId="5" fillId="35" borderId="10" xfId="72" applyNumberFormat="1" applyFont="1" applyFill="1" applyBorder="1" applyAlignment="1">
      <alignment horizontal="center" vertical="center" wrapText="1"/>
      <protection/>
    </xf>
    <xf numFmtId="0" fontId="16" fillId="34" borderId="11" xfId="72" applyFont="1" applyFill="1" applyBorder="1" applyAlignment="1">
      <alignment horizontal="center" vertical="center"/>
      <protection/>
    </xf>
    <xf numFmtId="0" fontId="16" fillId="34" borderId="17" xfId="72" applyFont="1" applyFill="1" applyBorder="1" applyAlignment="1">
      <alignment horizontal="center" vertical="center"/>
      <protection/>
    </xf>
    <xf numFmtId="0" fontId="16" fillId="34" borderId="16" xfId="72" applyFont="1" applyFill="1" applyBorder="1" applyAlignment="1">
      <alignment horizontal="center" vertical="center"/>
      <protection/>
    </xf>
    <xf numFmtId="0" fontId="14" fillId="34" borderId="11" xfId="71" applyFont="1" applyFill="1" applyBorder="1" applyAlignment="1">
      <alignment horizontal="center" vertical="center" wrapText="1"/>
      <protection/>
    </xf>
    <xf numFmtId="0" fontId="14" fillId="34" borderId="17" xfId="71" applyFont="1" applyFill="1" applyBorder="1" applyAlignment="1">
      <alignment horizontal="center" vertical="center" wrapText="1"/>
      <protection/>
    </xf>
    <xf numFmtId="0" fontId="14" fillId="34" borderId="16" xfId="7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34" borderId="10" xfId="71" applyFont="1" applyFill="1" applyBorder="1" applyAlignment="1">
      <alignment horizontal="center" vertical="center" wrapText="1"/>
      <protection/>
    </xf>
    <xf numFmtId="0" fontId="16" fillId="34" borderId="11" xfId="72" applyFont="1" applyFill="1" applyBorder="1" applyAlignment="1">
      <alignment horizontal="center" vertical="center" wrapText="1"/>
      <protection/>
    </xf>
    <xf numFmtId="0" fontId="16" fillId="34" borderId="17" xfId="72" applyFont="1" applyFill="1" applyBorder="1" applyAlignment="1">
      <alignment horizontal="center" vertical="center" wrapText="1"/>
      <protection/>
    </xf>
    <xf numFmtId="0" fontId="16" fillId="34" borderId="16" xfId="72" applyFont="1" applyFill="1" applyBorder="1" applyAlignment="1">
      <alignment horizontal="center" vertical="center" wrapText="1"/>
      <protection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7" fillId="34" borderId="18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/>
    </xf>
    <xf numFmtId="49" fontId="16" fillId="0" borderId="20" xfId="0" applyNumberFormat="1" applyFont="1" applyBorder="1" applyAlignment="1">
      <alignment horizontal="center"/>
    </xf>
    <xf numFmtId="49" fontId="16" fillId="0" borderId="21" xfId="0" applyNumberFormat="1" applyFont="1" applyBorder="1" applyAlignment="1">
      <alignment horizontal="center"/>
    </xf>
    <xf numFmtId="49" fontId="16" fillId="0" borderId="22" xfId="0" applyNumberFormat="1" applyFont="1" applyBorder="1" applyAlignment="1">
      <alignment horizontal="center"/>
    </xf>
    <xf numFmtId="49" fontId="16" fillId="0" borderId="23" xfId="0" applyNumberFormat="1" applyFont="1" applyBorder="1" applyAlignment="1">
      <alignment horizontal="center"/>
    </xf>
    <xf numFmtId="0" fontId="16" fillId="34" borderId="10" xfId="67" applyFont="1" applyFill="1" applyBorder="1" applyAlignment="1">
      <alignment horizontal="left" vertical="center" wrapText="1"/>
      <protection/>
    </xf>
  </cellXfs>
  <cellStyles count="7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2" xfId="54"/>
    <cellStyle name="Обычный 2 10" xfId="55"/>
    <cellStyle name="Обычный 2 11" xfId="56"/>
    <cellStyle name="Обычный 2 12" xfId="57"/>
    <cellStyle name="Обычный 2 13" xfId="58"/>
    <cellStyle name="Обычный 2 2" xfId="59"/>
    <cellStyle name="Обычный 2 3" xfId="60"/>
    <cellStyle name="Обычный 2 4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Обычный 3" xfId="67"/>
    <cellStyle name="Обычный 8" xfId="68"/>
    <cellStyle name="Обычный 9" xfId="69"/>
    <cellStyle name="Обычный_БЮДЖЕТ Алёхино  2009 !!!" xfId="70"/>
    <cellStyle name="Обычный_доходы изменения КБК" xfId="71"/>
    <cellStyle name="Обычный_Лист1 2" xfId="72"/>
    <cellStyle name="Обычный_Лист1 3" xfId="73"/>
    <cellStyle name="Обычный_Лист2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Стиль 1" xfId="80"/>
    <cellStyle name="Стиль 1 2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="90" zoomScaleNormal="90" zoomScalePageLayoutView="0" workbookViewId="0" topLeftCell="A1">
      <selection activeCell="F8" sqref="F8"/>
    </sheetView>
  </sheetViews>
  <sheetFormatPr defaultColWidth="9.125" defaultRowHeight="12.75"/>
  <cols>
    <col min="1" max="1" width="3.375" style="15" customWidth="1"/>
    <col min="2" max="2" width="77.00390625" style="15" customWidth="1"/>
    <col min="3" max="6" width="23.875" style="15" customWidth="1"/>
    <col min="7" max="16384" width="9.125" style="15" customWidth="1"/>
  </cols>
  <sheetData>
    <row r="1" spans="1:6" ht="26.25" customHeight="1">
      <c r="A1" s="144" t="s">
        <v>102</v>
      </c>
      <c r="B1" s="144"/>
      <c r="C1" s="144"/>
      <c r="D1" s="144"/>
      <c r="E1" s="144"/>
      <c r="F1" s="144"/>
    </row>
    <row r="2" ht="12.75">
      <c r="A2" s="16" t="s">
        <v>103</v>
      </c>
    </row>
    <row r="3" spans="1:6" s="18" customFormat="1" ht="12.75">
      <c r="A3" s="17" t="s">
        <v>104</v>
      </c>
      <c r="B3" s="17" t="s">
        <v>1</v>
      </c>
      <c r="C3" s="17" t="s">
        <v>105</v>
      </c>
      <c r="D3" s="17" t="s">
        <v>106</v>
      </c>
      <c r="E3" s="17" t="s">
        <v>107</v>
      </c>
      <c r="F3" s="17" t="s">
        <v>108</v>
      </c>
    </row>
    <row r="4" spans="1:6" ht="12.75">
      <c r="A4" s="19">
        <v>1</v>
      </c>
      <c r="B4" s="20" t="s">
        <v>109</v>
      </c>
      <c r="C4" s="21"/>
      <c r="D4" s="22"/>
      <c r="E4" s="23"/>
      <c r="F4" s="20"/>
    </row>
    <row r="5" spans="1:6" ht="12.75">
      <c r="A5" s="19">
        <v>2</v>
      </c>
      <c r="B5" s="20" t="s">
        <v>110</v>
      </c>
      <c r="C5" s="21" t="s">
        <v>111</v>
      </c>
      <c r="D5" s="22">
        <v>40197</v>
      </c>
      <c r="E5" s="23">
        <v>0.01</v>
      </c>
      <c r="F5" s="20" t="s">
        <v>112</v>
      </c>
    </row>
    <row r="6" spans="1:6" ht="26.25">
      <c r="A6" s="19">
        <v>3</v>
      </c>
      <c r="B6" s="20" t="s">
        <v>113</v>
      </c>
      <c r="C6" s="21" t="s">
        <v>111</v>
      </c>
      <c r="D6" s="22">
        <v>40197</v>
      </c>
      <c r="E6" s="23">
        <v>0.1</v>
      </c>
      <c r="F6" s="20" t="s">
        <v>112</v>
      </c>
    </row>
    <row r="7" spans="1:6" ht="26.25">
      <c r="A7" s="19">
        <v>4</v>
      </c>
      <c r="B7" s="20" t="s">
        <v>114</v>
      </c>
      <c r="C7" s="21" t="s">
        <v>111</v>
      </c>
      <c r="D7" s="22">
        <v>40197</v>
      </c>
      <c r="E7" s="24">
        <v>1884.99</v>
      </c>
      <c r="F7" s="20" t="s">
        <v>112</v>
      </c>
    </row>
    <row r="8" spans="1:6" s="16" customFormat="1" ht="12.75">
      <c r="A8" s="25"/>
      <c r="B8" s="25" t="s">
        <v>115</v>
      </c>
      <c r="C8" s="25"/>
      <c r="D8" s="25"/>
      <c r="E8" s="26">
        <f>SUM(E4:E7)</f>
        <v>1885.1</v>
      </c>
      <c r="F8" s="25"/>
    </row>
    <row r="12" spans="1:6" ht="12.75">
      <c r="A12" s="15" t="s">
        <v>116</v>
      </c>
      <c r="F12" s="15" t="s">
        <v>117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V71"/>
  <sheetViews>
    <sheetView zoomScaleSheetLayoutView="100" zoomScalePageLayoutView="0" workbookViewId="0" topLeftCell="A1">
      <selection activeCell="Q2" sqref="C1:Q16384"/>
    </sheetView>
  </sheetViews>
  <sheetFormatPr defaultColWidth="9.125" defaultRowHeight="12.75"/>
  <cols>
    <col min="1" max="1" width="45.50390625" style="1" customWidth="1"/>
    <col min="2" max="2" width="10.125" style="1" customWidth="1"/>
    <col min="3" max="3" width="20.50390625" style="1" customWidth="1"/>
    <col min="4" max="4" width="7.50390625" style="2" customWidth="1"/>
    <col min="5" max="6" width="6.50390625" style="2" customWidth="1"/>
    <col min="7" max="7" width="6.50390625" style="44" customWidth="1"/>
    <col min="8" max="16" width="6.50390625" style="2" customWidth="1"/>
    <col min="17" max="17" width="6.50390625" style="2" bestFit="1" customWidth="1"/>
    <col min="18" max="18" width="6.50390625" style="2" customWidth="1"/>
    <col min="19" max="19" width="6.50390625" style="2" bestFit="1" customWidth="1"/>
    <col min="20" max="20" width="7.875" style="2" bestFit="1" customWidth="1"/>
    <col min="21" max="21" width="6.50390625" style="2" customWidth="1"/>
    <col min="22" max="16384" width="9.125" style="1" customWidth="1"/>
  </cols>
  <sheetData>
    <row r="1" spans="1:21" ht="12.75">
      <c r="A1" s="146" t="s">
        <v>1</v>
      </c>
      <c r="B1" s="147" t="s">
        <v>2</v>
      </c>
      <c r="C1" s="147"/>
      <c r="D1" s="145">
        <v>2010</v>
      </c>
      <c r="E1" s="145"/>
      <c r="F1" s="145"/>
      <c r="G1" s="145">
        <v>2011</v>
      </c>
      <c r="H1" s="145"/>
      <c r="I1" s="145"/>
      <c r="J1" s="145"/>
      <c r="K1" s="145"/>
      <c r="L1" s="145">
        <v>2012</v>
      </c>
      <c r="M1" s="145"/>
      <c r="N1" s="145"/>
      <c r="O1" s="145"/>
      <c r="P1" s="145"/>
      <c r="Q1" s="145">
        <v>2013</v>
      </c>
      <c r="R1" s="145"/>
      <c r="S1" s="145"/>
      <c r="T1" s="145"/>
      <c r="U1" s="145"/>
    </row>
    <row r="2" spans="1:21" ht="30">
      <c r="A2" s="146"/>
      <c r="B2" s="3" t="s">
        <v>3</v>
      </c>
      <c r="C2" s="3" t="s">
        <v>4</v>
      </c>
      <c r="D2" s="29" t="s">
        <v>140</v>
      </c>
      <c r="E2" s="29" t="s">
        <v>141</v>
      </c>
      <c r="F2" s="29" t="s">
        <v>142</v>
      </c>
      <c r="G2" s="42" t="s">
        <v>140</v>
      </c>
      <c r="H2" s="41" t="s">
        <v>174</v>
      </c>
      <c r="I2" s="29" t="s">
        <v>141</v>
      </c>
      <c r="J2" s="29" t="s">
        <v>142</v>
      </c>
      <c r="K2" s="41" t="s">
        <v>174</v>
      </c>
      <c r="L2" s="29" t="s">
        <v>140</v>
      </c>
      <c r="M2" s="41" t="s">
        <v>175</v>
      </c>
      <c r="N2" s="29" t="s">
        <v>141</v>
      </c>
      <c r="O2" s="29" t="s">
        <v>142</v>
      </c>
      <c r="P2" s="41" t="s">
        <v>175</v>
      </c>
      <c r="Q2" s="29" t="s">
        <v>140</v>
      </c>
      <c r="R2" s="41" t="s">
        <v>176</v>
      </c>
      <c r="S2" s="29" t="s">
        <v>141</v>
      </c>
      <c r="T2" s="29" t="s">
        <v>142</v>
      </c>
      <c r="U2" s="41" t="s">
        <v>176</v>
      </c>
    </row>
    <row r="3" spans="1:21" s="7" customFormat="1" ht="12.75">
      <c r="A3" s="4" t="s">
        <v>5</v>
      </c>
      <c r="B3" s="5" t="s">
        <v>6</v>
      </c>
      <c r="C3" s="6" t="s">
        <v>7</v>
      </c>
      <c r="D3" s="27">
        <f>D4+D9+D24+D28+D32+D39+D41+D49+D55+D63+D68+D15+D20</f>
        <v>63285.0029</v>
      </c>
      <c r="E3" s="27">
        <f>E4+E9+E24+E28+E32+E39+E41+E49+E55+E63+E68+E15+E20</f>
        <v>28366.5</v>
      </c>
      <c r="F3" s="27">
        <f>E3+D3</f>
        <v>91651.50289999999</v>
      </c>
      <c r="G3" s="43">
        <f>G4+G9+G24+G28+G32+G39+G41+G49+G55+G63+G68+G15+G20</f>
        <v>62441.196008000006</v>
      </c>
      <c r="H3" s="39">
        <f>IF(D3=0,"-",G3/D3)</f>
        <v>0.9866665583735006</v>
      </c>
      <c r="I3" s="27">
        <f>I4+I9+I24+I28+I32+I39+I41+I49+I55+I63+I68+I15+I20</f>
        <v>30095</v>
      </c>
      <c r="J3" s="27">
        <f>I3+G3</f>
        <v>92536.196008</v>
      </c>
      <c r="K3" s="39">
        <f>IF(F3=0,"-",J3/F3)</f>
        <v>1.009652794335138</v>
      </c>
      <c r="L3" s="27">
        <f>L4+L9+L24+L28+L32+L39+L41+L49+L55+L63+L68+L15+L20</f>
        <v>66271.28177654401</v>
      </c>
      <c r="M3" s="39">
        <f>IF(G3=0,"-",L3/G3)</f>
        <v>1.0613390840248047</v>
      </c>
      <c r="N3" s="27">
        <f>N4+N9+N24+N28+N32+N39+N41+N49+N55+N63+N68+N15+N20</f>
        <v>32005</v>
      </c>
      <c r="O3" s="27">
        <f>N3+L3</f>
        <v>98276.28177654401</v>
      </c>
      <c r="P3" s="39">
        <f>IF(J3=0,"-",O3/J3)</f>
        <v>1.0620307081571385</v>
      </c>
      <c r="Q3" s="27">
        <f>Q4+Q9+Q24+Q28+Q32+Q39+Q41+Q49+Q55+Q63+Q68+Q15+Q20</f>
        <v>70505.05571701936</v>
      </c>
      <c r="R3" s="39">
        <f>IF(L3=0,"-",Q3/L3)</f>
        <v>1.0638854995252838</v>
      </c>
      <c r="S3" s="27">
        <f>S4+S9+S24+S28+S32+S39+S41+S49+S55+S63+S68+S15+S20</f>
        <v>33947</v>
      </c>
      <c r="T3" s="27">
        <f>S3+Q3</f>
        <v>104452.05571701936</v>
      </c>
      <c r="U3" s="39">
        <f>IF(O3=0,"-",T3/O3)</f>
        <v>1.0628409401417682</v>
      </c>
    </row>
    <row r="4" spans="1:21" ht="12.75">
      <c r="A4" s="8" t="s">
        <v>8</v>
      </c>
      <c r="B4" s="9" t="s">
        <v>9</v>
      </c>
      <c r="C4" s="10" t="s">
        <v>10</v>
      </c>
      <c r="D4" s="28">
        <f>D5+D6</f>
        <v>33873</v>
      </c>
      <c r="E4" s="28">
        <f>E5+E6</f>
        <v>11235</v>
      </c>
      <c r="F4" s="28">
        <f aca="true" t="shared" si="0" ref="F4:F67">E4+D4</f>
        <v>45108</v>
      </c>
      <c r="G4" s="37">
        <f>G5+G6</f>
        <v>36311.856</v>
      </c>
      <c r="H4" s="40">
        <f aca="true" t="shared" si="1" ref="H4:H67">IF(D4=0,"-",G4/D4)</f>
        <v>1.072</v>
      </c>
      <c r="I4" s="28">
        <f>I5+I6</f>
        <v>12276</v>
      </c>
      <c r="J4" s="28">
        <f aca="true" t="shared" si="2" ref="J4:J69">I4+G4</f>
        <v>48587.856</v>
      </c>
      <c r="K4" s="40">
        <f aca="true" t="shared" si="3" ref="K4:K67">IF(F4=0,"-",J4/F4)</f>
        <v>1.0771449853684492</v>
      </c>
      <c r="L4" s="28">
        <f>L5+L6</f>
        <v>38781.062208</v>
      </c>
      <c r="M4" s="40">
        <f aca="true" t="shared" si="4" ref="M4:M67">IF(G4=0,"-",L4/G4)</f>
        <v>1.068</v>
      </c>
      <c r="N4" s="28">
        <f>N5+N6</f>
        <v>13112</v>
      </c>
      <c r="O4" s="28">
        <f aca="true" t="shared" si="5" ref="O4:O70">N4+L4</f>
        <v>51893.062208</v>
      </c>
      <c r="P4" s="40">
        <f aca="true" t="shared" si="6" ref="P4:P67">IF(J4=0,"-",O4/J4)</f>
        <v>1.068025356130141</v>
      </c>
      <c r="Q4" s="28">
        <f>Q5+Q6</f>
        <v>41301.83125152</v>
      </c>
      <c r="R4" s="40">
        <f aca="true" t="shared" si="7" ref="R4:R67">IF(L4=0,"-",Q4/L4)</f>
        <v>1.065</v>
      </c>
      <c r="S4" s="28">
        <f>S5+S6</f>
        <v>13964</v>
      </c>
      <c r="T4" s="28">
        <f aca="true" t="shared" si="8" ref="T4:T70">S4+Q4</f>
        <v>55265.83125152</v>
      </c>
      <c r="U4" s="40">
        <f aca="true" t="shared" si="9" ref="U4:U67">IF(O4=0,"-",T4/O4)</f>
        <v>1.064994604288356</v>
      </c>
    </row>
    <row r="5" spans="1:21" ht="41.25">
      <c r="A5" s="11" t="s">
        <v>11</v>
      </c>
      <c r="B5" s="9" t="s">
        <v>9</v>
      </c>
      <c r="C5" s="10" t="s">
        <v>12</v>
      </c>
      <c r="D5" s="28">
        <v>5</v>
      </c>
      <c r="E5" s="28">
        <v>2</v>
      </c>
      <c r="F5" s="28">
        <f t="shared" si="0"/>
        <v>7</v>
      </c>
      <c r="G5" s="37">
        <f>D5*1.072</f>
        <v>5.36</v>
      </c>
      <c r="H5" s="40">
        <f t="shared" si="1"/>
        <v>1.072</v>
      </c>
      <c r="I5" s="28">
        <v>2</v>
      </c>
      <c r="J5" s="28">
        <f t="shared" si="2"/>
        <v>7.36</v>
      </c>
      <c r="K5" s="40">
        <f t="shared" si="3"/>
        <v>1.0514285714285714</v>
      </c>
      <c r="L5" s="28">
        <f>G5*1.068</f>
        <v>5.724480000000001</v>
      </c>
      <c r="M5" s="40">
        <f t="shared" si="4"/>
        <v>1.068</v>
      </c>
      <c r="N5" s="28">
        <v>2</v>
      </c>
      <c r="O5" s="28">
        <f t="shared" si="5"/>
        <v>7.724480000000001</v>
      </c>
      <c r="P5" s="40">
        <f t="shared" si="6"/>
        <v>1.0495217391304348</v>
      </c>
      <c r="Q5" s="28">
        <f>L5*1.065</f>
        <v>6.0965712000000005</v>
      </c>
      <c r="R5" s="40">
        <f t="shared" si="7"/>
        <v>1.065</v>
      </c>
      <c r="S5" s="28">
        <v>2</v>
      </c>
      <c r="T5" s="28">
        <f t="shared" si="8"/>
        <v>8.0965712</v>
      </c>
      <c r="U5" s="40">
        <f t="shared" si="9"/>
        <v>1.0481703881685238</v>
      </c>
    </row>
    <row r="6" spans="1:21" ht="30.75">
      <c r="A6" s="11" t="s">
        <v>13</v>
      </c>
      <c r="B6" s="9" t="s">
        <v>9</v>
      </c>
      <c r="C6" s="10" t="s">
        <v>14</v>
      </c>
      <c r="D6" s="28">
        <f>D7+D8</f>
        <v>33868</v>
      </c>
      <c r="E6" s="28">
        <f>E7+E8</f>
        <v>11233</v>
      </c>
      <c r="F6" s="28">
        <f t="shared" si="0"/>
        <v>45101</v>
      </c>
      <c r="G6" s="37">
        <f>G7+G8</f>
        <v>36306.496</v>
      </c>
      <c r="H6" s="40">
        <f t="shared" si="1"/>
        <v>1.072</v>
      </c>
      <c r="I6" s="28">
        <f>I7+I8</f>
        <v>12274</v>
      </c>
      <c r="J6" s="28">
        <f t="shared" si="2"/>
        <v>48580.496</v>
      </c>
      <c r="K6" s="40">
        <f t="shared" si="3"/>
        <v>1.0771489767410922</v>
      </c>
      <c r="L6" s="28">
        <f>L7+L8</f>
        <v>38775.337728000006</v>
      </c>
      <c r="M6" s="40">
        <f t="shared" si="4"/>
        <v>1.0680000000000003</v>
      </c>
      <c r="N6" s="28">
        <f>N7+N8</f>
        <v>13110</v>
      </c>
      <c r="O6" s="28">
        <f t="shared" si="5"/>
        <v>51885.337728000006</v>
      </c>
      <c r="P6" s="40">
        <f t="shared" si="6"/>
        <v>1.0680281594490102</v>
      </c>
      <c r="Q6" s="28">
        <f>Q7+Q8</f>
        <v>41295.73468032</v>
      </c>
      <c r="R6" s="40">
        <f t="shared" si="7"/>
        <v>1.0649999999999997</v>
      </c>
      <c r="S6" s="28">
        <f>S7+S8</f>
        <v>13962</v>
      </c>
      <c r="T6" s="28">
        <f t="shared" si="8"/>
        <v>55257.73468032</v>
      </c>
      <c r="U6" s="40">
        <f t="shared" si="9"/>
        <v>1.0649971090098556</v>
      </c>
    </row>
    <row r="7" spans="1:21" ht="61.5">
      <c r="A7" s="11" t="s">
        <v>15</v>
      </c>
      <c r="B7" s="9" t="s">
        <v>9</v>
      </c>
      <c r="C7" s="10" t="s">
        <v>16</v>
      </c>
      <c r="D7" s="28">
        <v>33818</v>
      </c>
      <c r="E7" s="28">
        <v>11212</v>
      </c>
      <c r="F7" s="28">
        <f t="shared" si="0"/>
        <v>45030</v>
      </c>
      <c r="G7" s="37">
        <f>D7*1.072</f>
        <v>36252.896</v>
      </c>
      <c r="H7" s="40">
        <f t="shared" si="1"/>
        <v>1.072</v>
      </c>
      <c r="I7" s="28">
        <v>12252</v>
      </c>
      <c r="J7" s="28">
        <f t="shared" si="2"/>
        <v>48504.896</v>
      </c>
      <c r="K7" s="40">
        <f t="shared" si="3"/>
        <v>1.0771684654674663</v>
      </c>
      <c r="L7" s="28">
        <f>G7*1.068</f>
        <v>38718.092928000005</v>
      </c>
      <c r="M7" s="40">
        <f t="shared" si="4"/>
        <v>1.068</v>
      </c>
      <c r="N7" s="28">
        <v>13085</v>
      </c>
      <c r="O7" s="28">
        <f t="shared" si="5"/>
        <v>51803.092928000005</v>
      </c>
      <c r="P7" s="40">
        <f t="shared" si="6"/>
        <v>1.0679971961593322</v>
      </c>
      <c r="Q7" s="28">
        <f>L7*1.065</f>
        <v>41234.76896832</v>
      </c>
      <c r="R7" s="40">
        <f t="shared" si="7"/>
        <v>1.065</v>
      </c>
      <c r="S7" s="28">
        <v>13935</v>
      </c>
      <c r="T7" s="28">
        <f t="shared" si="8"/>
        <v>55169.76896832</v>
      </c>
      <c r="U7" s="40">
        <f t="shared" si="9"/>
        <v>1.0649898654699879</v>
      </c>
    </row>
    <row r="8" spans="1:21" ht="51">
      <c r="A8" s="11" t="s">
        <v>17</v>
      </c>
      <c r="B8" s="9" t="s">
        <v>9</v>
      </c>
      <c r="C8" s="10" t="s">
        <v>18</v>
      </c>
      <c r="D8" s="28">
        <v>50</v>
      </c>
      <c r="E8" s="28">
        <v>21</v>
      </c>
      <c r="F8" s="28">
        <f t="shared" si="0"/>
        <v>71</v>
      </c>
      <c r="G8" s="37">
        <f>D8*1.072</f>
        <v>53.6</v>
      </c>
      <c r="H8" s="40">
        <f t="shared" si="1"/>
        <v>1.072</v>
      </c>
      <c r="I8" s="28">
        <v>22</v>
      </c>
      <c r="J8" s="28">
        <f t="shared" si="2"/>
        <v>75.6</v>
      </c>
      <c r="K8" s="40">
        <f t="shared" si="3"/>
        <v>1.064788732394366</v>
      </c>
      <c r="L8" s="28">
        <f>G8*1.068</f>
        <v>57.244800000000005</v>
      </c>
      <c r="M8" s="40">
        <f t="shared" si="4"/>
        <v>1.068</v>
      </c>
      <c r="N8" s="28">
        <v>25</v>
      </c>
      <c r="O8" s="28">
        <f t="shared" si="5"/>
        <v>82.2448</v>
      </c>
      <c r="P8" s="40">
        <f t="shared" si="6"/>
        <v>1.08789417989418</v>
      </c>
      <c r="Q8" s="28">
        <f>L8*1.065</f>
        <v>60.965712</v>
      </c>
      <c r="R8" s="40">
        <f t="shared" si="7"/>
        <v>1.065</v>
      </c>
      <c r="S8" s="28">
        <v>27</v>
      </c>
      <c r="T8" s="28">
        <f t="shared" si="8"/>
        <v>87.965712</v>
      </c>
      <c r="U8" s="40">
        <f t="shared" si="9"/>
        <v>1.069559558780616</v>
      </c>
    </row>
    <row r="9" spans="1:21" ht="12.75">
      <c r="A9" s="12" t="s">
        <v>19</v>
      </c>
      <c r="B9" s="9" t="s">
        <v>9</v>
      </c>
      <c r="C9" s="10" t="s">
        <v>20</v>
      </c>
      <c r="D9" s="28">
        <f>D13+D14+D10</f>
        <v>3137</v>
      </c>
      <c r="E9" s="28">
        <f>E13+E14+E10</f>
        <v>37</v>
      </c>
      <c r="F9" s="28">
        <f t="shared" si="0"/>
        <v>3174</v>
      </c>
      <c r="G9" s="37">
        <f>G13+G14+G10</f>
        <v>4576.7742880000005</v>
      </c>
      <c r="H9" s="40">
        <f t="shared" si="1"/>
        <v>1.4589653452343005</v>
      </c>
      <c r="I9" s="28">
        <f>I13+I14+I10</f>
        <v>42</v>
      </c>
      <c r="J9" s="28">
        <f t="shared" si="2"/>
        <v>4618.7742880000005</v>
      </c>
      <c r="K9" s="40">
        <f t="shared" si="3"/>
        <v>1.4551903868935099</v>
      </c>
      <c r="L9" s="28">
        <f>L13+L14+L10</f>
        <v>4887.994939584001</v>
      </c>
      <c r="M9" s="40">
        <f t="shared" si="4"/>
        <v>1.068</v>
      </c>
      <c r="N9" s="28">
        <f>N13+N14+N10</f>
        <v>45</v>
      </c>
      <c r="O9" s="28">
        <f t="shared" si="5"/>
        <v>4932.994939584001</v>
      </c>
      <c r="P9" s="40">
        <f t="shared" si="6"/>
        <v>1.0680311771026298</v>
      </c>
      <c r="Q9" s="28">
        <f>Q13+Q14+Q10</f>
        <v>5205.714610656961</v>
      </c>
      <c r="R9" s="40">
        <f t="shared" si="7"/>
        <v>1.065</v>
      </c>
      <c r="S9" s="28">
        <f>S13+S14+S10</f>
        <v>47</v>
      </c>
      <c r="T9" s="28">
        <f t="shared" si="8"/>
        <v>5252.714610656961</v>
      </c>
      <c r="U9" s="40">
        <f t="shared" si="9"/>
        <v>1.0648124871378688</v>
      </c>
    </row>
    <row r="10" spans="1:21" ht="21">
      <c r="A10" s="33" t="s">
        <v>153</v>
      </c>
      <c r="B10" s="31" t="s">
        <v>9</v>
      </c>
      <c r="C10" s="32" t="s">
        <v>154</v>
      </c>
      <c r="D10" s="28">
        <f>D11+D12</f>
        <v>0</v>
      </c>
      <c r="E10" s="28">
        <f>E11+E12</f>
        <v>0</v>
      </c>
      <c r="F10" s="28">
        <f t="shared" si="0"/>
        <v>0</v>
      </c>
      <c r="G10" s="37">
        <f>G11+G12</f>
        <v>1213.910288</v>
      </c>
      <c r="H10" s="40" t="str">
        <f t="shared" si="1"/>
        <v>-</v>
      </c>
      <c r="I10" s="28">
        <f>I11+I12</f>
        <v>0</v>
      </c>
      <c r="J10" s="28">
        <f t="shared" si="2"/>
        <v>1213.910288</v>
      </c>
      <c r="K10" s="40" t="str">
        <f t="shared" si="3"/>
        <v>-</v>
      </c>
      <c r="L10" s="28">
        <f>L11+L12</f>
        <v>1296.4561875840002</v>
      </c>
      <c r="M10" s="40">
        <f t="shared" si="4"/>
        <v>1.068</v>
      </c>
      <c r="N10" s="28">
        <f>N11+N12</f>
        <v>0</v>
      </c>
      <c r="O10" s="28">
        <f t="shared" si="5"/>
        <v>1296.4561875840002</v>
      </c>
      <c r="P10" s="40">
        <f t="shared" si="6"/>
        <v>1.068</v>
      </c>
      <c r="Q10" s="28">
        <f>Q11+Q12</f>
        <v>1380.7258397769601</v>
      </c>
      <c r="R10" s="40">
        <f t="shared" si="7"/>
        <v>1.065</v>
      </c>
      <c r="S10" s="28">
        <f>S11+S12</f>
        <v>0</v>
      </c>
      <c r="T10" s="28">
        <f t="shared" si="8"/>
        <v>1380.7258397769601</v>
      </c>
      <c r="U10" s="40">
        <f t="shared" si="9"/>
        <v>1.065</v>
      </c>
    </row>
    <row r="11" spans="1:21" ht="21">
      <c r="A11" s="35" t="s">
        <v>155</v>
      </c>
      <c r="B11" s="31" t="s">
        <v>9</v>
      </c>
      <c r="C11" s="32" t="s">
        <v>156</v>
      </c>
      <c r="D11" s="28">
        <v>0</v>
      </c>
      <c r="E11" s="28">
        <v>0</v>
      </c>
      <c r="F11" s="28">
        <f t="shared" si="0"/>
        <v>0</v>
      </c>
      <c r="G11" s="37">
        <f>1334.294*1.072/2</f>
        <v>715.181584</v>
      </c>
      <c r="H11" s="40" t="str">
        <f t="shared" si="1"/>
        <v>-</v>
      </c>
      <c r="I11" s="28">
        <v>0</v>
      </c>
      <c r="J11" s="28">
        <f t="shared" si="2"/>
        <v>715.181584</v>
      </c>
      <c r="K11" s="40" t="str">
        <f t="shared" si="3"/>
        <v>-</v>
      </c>
      <c r="L11" s="28">
        <f>G11*1.068</f>
        <v>763.8139317120001</v>
      </c>
      <c r="M11" s="40">
        <f t="shared" si="4"/>
        <v>1.068</v>
      </c>
      <c r="N11" s="28">
        <v>0</v>
      </c>
      <c r="O11" s="28">
        <f t="shared" si="5"/>
        <v>763.8139317120001</v>
      </c>
      <c r="P11" s="40">
        <f t="shared" si="6"/>
        <v>1.068</v>
      </c>
      <c r="Q11" s="28">
        <f>L11*1.065</f>
        <v>813.46183727328</v>
      </c>
      <c r="R11" s="40">
        <f t="shared" si="7"/>
        <v>1.065</v>
      </c>
      <c r="S11" s="28">
        <v>0</v>
      </c>
      <c r="T11" s="28">
        <f t="shared" si="8"/>
        <v>813.46183727328</v>
      </c>
      <c r="U11" s="40">
        <f t="shared" si="9"/>
        <v>1.065</v>
      </c>
    </row>
    <row r="12" spans="1:21" ht="30.75">
      <c r="A12" s="35" t="s">
        <v>157</v>
      </c>
      <c r="B12" s="31" t="s">
        <v>9</v>
      </c>
      <c r="C12" s="32" t="s">
        <v>158</v>
      </c>
      <c r="D12" s="28">
        <v>0</v>
      </c>
      <c r="E12" s="28">
        <v>0</v>
      </c>
      <c r="F12" s="28">
        <f t="shared" si="0"/>
        <v>0</v>
      </c>
      <c r="G12" s="37">
        <f>930.464*1.072/2</f>
        <v>498.72870400000005</v>
      </c>
      <c r="H12" s="40" t="str">
        <f t="shared" si="1"/>
        <v>-</v>
      </c>
      <c r="I12" s="28">
        <v>0</v>
      </c>
      <c r="J12" s="28">
        <f t="shared" si="2"/>
        <v>498.72870400000005</v>
      </c>
      <c r="K12" s="40" t="str">
        <f t="shared" si="3"/>
        <v>-</v>
      </c>
      <c r="L12" s="28">
        <f>G12*1.068</f>
        <v>532.6422558720001</v>
      </c>
      <c r="M12" s="40">
        <f t="shared" si="4"/>
        <v>1.068</v>
      </c>
      <c r="N12" s="28">
        <v>0</v>
      </c>
      <c r="O12" s="28">
        <f t="shared" si="5"/>
        <v>532.6422558720001</v>
      </c>
      <c r="P12" s="40">
        <f t="shared" si="6"/>
        <v>1.068</v>
      </c>
      <c r="Q12" s="28">
        <f>L12*1.065</f>
        <v>567.2640025036801</v>
      </c>
      <c r="R12" s="40">
        <f t="shared" si="7"/>
        <v>1.065</v>
      </c>
      <c r="S12" s="28">
        <v>0</v>
      </c>
      <c r="T12" s="28">
        <f t="shared" si="8"/>
        <v>567.2640025036801</v>
      </c>
      <c r="U12" s="40">
        <f t="shared" si="9"/>
        <v>1.065</v>
      </c>
    </row>
    <row r="13" spans="1:21" ht="12.75">
      <c r="A13" s="11" t="s">
        <v>21</v>
      </c>
      <c r="B13" s="9" t="s">
        <v>9</v>
      </c>
      <c r="C13" s="10" t="s">
        <v>22</v>
      </c>
      <c r="D13" s="28">
        <v>3097</v>
      </c>
      <c r="E13" s="28">
        <v>0</v>
      </c>
      <c r="F13" s="28">
        <f t="shared" si="0"/>
        <v>3097</v>
      </c>
      <c r="G13" s="37">
        <f>D13*1.072</f>
        <v>3319.9840000000004</v>
      </c>
      <c r="H13" s="40">
        <f t="shared" si="1"/>
        <v>1.072</v>
      </c>
      <c r="I13" s="28">
        <v>0</v>
      </c>
      <c r="J13" s="28">
        <f t="shared" si="2"/>
        <v>3319.9840000000004</v>
      </c>
      <c r="K13" s="40">
        <f t="shared" si="3"/>
        <v>1.072</v>
      </c>
      <c r="L13" s="28">
        <f>G13*1.068</f>
        <v>3545.7429120000006</v>
      </c>
      <c r="M13" s="40">
        <f t="shared" si="4"/>
        <v>1.068</v>
      </c>
      <c r="N13" s="28">
        <v>0</v>
      </c>
      <c r="O13" s="28">
        <f t="shared" si="5"/>
        <v>3545.7429120000006</v>
      </c>
      <c r="P13" s="40">
        <f t="shared" si="6"/>
        <v>1.068</v>
      </c>
      <c r="Q13" s="28">
        <f>L13*1.065</f>
        <v>3776.2162012800004</v>
      </c>
      <c r="R13" s="40">
        <f t="shared" si="7"/>
        <v>1.065</v>
      </c>
      <c r="S13" s="28">
        <v>0</v>
      </c>
      <c r="T13" s="28">
        <f t="shared" si="8"/>
        <v>3776.2162012800004</v>
      </c>
      <c r="U13" s="40">
        <f t="shared" si="9"/>
        <v>1.065</v>
      </c>
    </row>
    <row r="14" spans="1:21" ht="12.75">
      <c r="A14" s="11" t="s">
        <v>23</v>
      </c>
      <c r="B14" s="9" t="s">
        <v>9</v>
      </c>
      <c r="C14" s="10" t="s">
        <v>24</v>
      </c>
      <c r="D14" s="28">
        <v>40</v>
      </c>
      <c r="E14" s="28">
        <v>37</v>
      </c>
      <c r="F14" s="28">
        <f t="shared" si="0"/>
        <v>77</v>
      </c>
      <c r="G14" s="37">
        <f>D14*1.072</f>
        <v>42.88</v>
      </c>
      <c r="H14" s="40">
        <f t="shared" si="1"/>
        <v>1.072</v>
      </c>
      <c r="I14" s="28">
        <v>42</v>
      </c>
      <c r="J14" s="28">
        <f t="shared" si="2"/>
        <v>84.88</v>
      </c>
      <c r="K14" s="40">
        <f t="shared" si="3"/>
        <v>1.1023376623376622</v>
      </c>
      <c r="L14" s="28">
        <f>G14*1.068</f>
        <v>45.795840000000005</v>
      </c>
      <c r="M14" s="40">
        <f t="shared" si="4"/>
        <v>1.068</v>
      </c>
      <c r="N14" s="28">
        <v>45</v>
      </c>
      <c r="O14" s="28">
        <f t="shared" si="5"/>
        <v>90.79584</v>
      </c>
      <c r="P14" s="40">
        <f t="shared" si="6"/>
        <v>1.0696965127238454</v>
      </c>
      <c r="Q14" s="28">
        <f>L14*1.065</f>
        <v>48.772569600000004</v>
      </c>
      <c r="R14" s="40">
        <f t="shared" si="7"/>
        <v>1.065</v>
      </c>
      <c r="S14" s="28">
        <v>47</v>
      </c>
      <c r="T14" s="28">
        <f t="shared" si="8"/>
        <v>95.7725696</v>
      </c>
      <c r="U14" s="40">
        <f t="shared" si="9"/>
        <v>1.0548123085815386</v>
      </c>
    </row>
    <row r="15" spans="1:21" ht="12.75">
      <c r="A15" s="30" t="s">
        <v>143</v>
      </c>
      <c r="B15" s="31" t="s">
        <v>9</v>
      </c>
      <c r="C15" s="32" t="s">
        <v>144</v>
      </c>
      <c r="D15" s="28">
        <f>D16+D17</f>
        <v>0</v>
      </c>
      <c r="E15" s="28">
        <f>E16+E17</f>
        <v>5743</v>
      </c>
      <c r="F15" s="28">
        <f t="shared" si="0"/>
        <v>5743</v>
      </c>
      <c r="G15" s="37">
        <f>G16+G17</f>
        <v>0</v>
      </c>
      <c r="H15" s="40" t="str">
        <f t="shared" si="1"/>
        <v>-</v>
      </c>
      <c r="I15" s="28">
        <f>I16+I17</f>
        <v>6027</v>
      </c>
      <c r="J15" s="28">
        <f t="shared" si="2"/>
        <v>6027</v>
      </c>
      <c r="K15" s="40">
        <f t="shared" si="3"/>
        <v>1.0494515061814382</v>
      </c>
      <c r="L15" s="28">
        <f>L16+L17</f>
        <v>0</v>
      </c>
      <c r="M15" s="40" t="str">
        <f t="shared" si="4"/>
        <v>-</v>
      </c>
      <c r="N15" s="28">
        <f>N16+N17</f>
        <v>6334</v>
      </c>
      <c r="O15" s="28">
        <f t="shared" si="5"/>
        <v>6334</v>
      </c>
      <c r="P15" s="40">
        <f t="shared" si="6"/>
        <v>1.0509374481499918</v>
      </c>
      <c r="Q15" s="28">
        <f>Q16+Q17</f>
        <v>0</v>
      </c>
      <c r="R15" s="40" t="str">
        <f t="shared" si="7"/>
        <v>-</v>
      </c>
      <c r="S15" s="28">
        <f>S16+S17</f>
        <v>6645</v>
      </c>
      <c r="T15" s="28">
        <f t="shared" si="8"/>
        <v>6645</v>
      </c>
      <c r="U15" s="40">
        <f t="shared" si="9"/>
        <v>1.049100094726871</v>
      </c>
    </row>
    <row r="16" spans="1:21" ht="30.75">
      <c r="A16" s="33" t="s">
        <v>145</v>
      </c>
      <c r="B16" s="31" t="s">
        <v>9</v>
      </c>
      <c r="C16" s="32" t="s">
        <v>146</v>
      </c>
      <c r="D16" s="28">
        <v>0</v>
      </c>
      <c r="E16" s="28">
        <v>1542</v>
      </c>
      <c r="F16" s="28">
        <f t="shared" si="0"/>
        <v>1542</v>
      </c>
      <c r="G16" s="37">
        <f>D16*1.072</f>
        <v>0</v>
      </c>
      <c r="H16" s="40" t="str">
        <f t="shared" si="1"/>
        <v>-</v>
      </c>
      <c r="I16" s="28">
        <v>1590</v>
      </c>
      <c r="J16" s="28">
        <f t="shared" si="2"/>
        <v>1590</v>
      </c>
      <c r="K16" s="40">
        <f t="shared" si="3"/>
        <v>1.0311284046692606</v>
      </c>
      <c r="L16" s="28">
        <f>G16*1.068</f>
        <v>0</v>
      </c>
      <c r="M16" s="40" t="str">
        <f t="shared" si="4"/>
        <v>-</v>
      </c>
      <c r="N16" s="28">
        <v>1623</v>
      </c>
      <c r="O16" s="28">
        <f t="shared" si="5"/>
        <v>1623</v>
      </c>
      <c r="P16" s="40">
        <f t="shared" si="6"/>
        <v>1.0207547169811322</v>
      </c>
      <c r="Q16" s="28">
        <f>L16*1.065</f>
        <v>0</v>
      </c>
      <c r="R16" s="40" t="str">
        <f t="shared" si="7"/>
        <v>-</v>
      </c>
      <c r="S16" s="28">
        <v>1657</v>
      </c>
      <c r="T16" s="28">
        <f t="shared" si="8"/>
        <v>1657</v>
      </c>
      <c r="U16" s="40">
        <f t="shared" si="9"/>
        <v>1.0209488601355514</v>
      </c>
    </row>
    <row r="17" spans="1:21" ht="12.75">
      <c r="A17" s="33" t="s">
        <v>147</v>
      </c>
      <c r="B17" s="31" t="s">
        <v>9</v>
      </c>
      <c r="C17" s="32" t="s">
        <v>148</v>
      </c>
      <c r="D17" s="28">
        <f>D18+D19</f>
        <v>0</v>
      </c>
      <c r="E17" s="28">
        <f>E18+E19</f>
        <v>4201</v>
      </c>
      <c r="F17" s="28">
        <f t="shared" si="0"/>
        <v>4201</v>
      </c>
      <c r="G17" s="37">
        <f>G18+G19</f>
        <v>0</v>
      </c>
      <c r="H17" s="40" t="str">
        <f t="shared" si="1"/>
        <v>-</v>
      </c>
      <c r="I17" s="28">
        <f>I18+I19</f>
        <v>4437</v>
      </c>
      <c r="J17" s="28">
        <f t="shared" si="2"/>
        <v>4437</v>
      </c>
      <c r="K17" s="40">
        <f t="shared" si="3"/>
        <v>1.0561771006903118</v>
      </c>
      <c r="L17" s="28">
        <f>L18+L19</f>
        <v>0</v>
      </c>
      <c r="M17" s="40" t="str">
        <f t="shared" si="4"/>
        <v>-</v>
      </c>
      <c r="N17" s="28">
        <f>N18+N19</f>
        <v>4711</v>
      </c>
      <c r="O17" s="28">
        <f t="shared" si="5"/>
        <v>4711</v>
      </c>
      <c r="P17" s="40">
        <f t="shared" si="6"/>
        <v>1.0617534370069868</v>
      </c>
      <c r="Q17" s="28">
        <f>Q18+Q19</f>
        <v>0</v>
      </c>
      <c r="R17" s="40" t="str">
        <f t="shared" si="7"/>
        <v>-</v>
      </c>
      <c r="S17" s="28">
        <f>S18+S19</f>
        <v>4988</v>
      </c>
      <c r="T17" s="28">
        <f t="shared" si="8"/>
        <v>4988</v>
      </c>
      <c r="U17" s="40">
        <f t="shared" si="9"/>
        <v>1.0587985565697304</v>
      </c>
    </row>
    <row r="18" spans="1:21" ht="54.75" customHeight="1">
      <c r="A18" s="34" t="s">
        <v>149</v>
      </c>
      <c r="B18" s="31" t="s">
        <v>9</v>
      </c>
      <c r="C18" s="32" t="s">
        <v>150</v>
      </c>
      <c r="D18" s="28">
        <v>0</v>
      </c>
      <c r="E18" s="28">
        <v>3421</v>
      </c>
      <c r="F18" s="28">
        <f t="shared" si="0"/>
        <v>3421</v>
      </c>
      <c r="G18" s="37">
        <f>D18*1.072</f>
        <v>0</v>
      </c>
      <c r="H18" s="40" t="str">
        <f t="shared" si="1"/>
        <v>-</v>
      </c>
      <c r="I18" s="28">
        <v>3658</v>
      </c>
      <c r="J18" s="28">
        <f t="shared" si="2"/>
        <v>3658</v>
      </c>
      <c r="K18" s="40">
        <f t="shared" si="3"/>
        <v>1.0692779888921369</v>
      </c>
      <c r="L18" s="28">
        <f>G18*1.068</f>
        <v>0</v>
      </c>
      <c r="M18" s="40" t="str">
        <f t="shared" si="4"/>
        <v>-</v>
      </c>
      <c r="N18" s="28">
        <v>3907</v>
      </c>
      <c r="O18" s="28">
        <f t="shared" si="5"/>
        <v>3907</v>
      </c>
      <c r="P18" s="40">
        <f t="shared" si="6"/>
        <v>1.0680699835975944</v>
      </c>
      <c r="Q18" s="28">
        <f>L18*1.065</f>
        <v>0</v>
      </c>
      <c r="R18" s="40" t="str">
        <f t="shared" si="7"/>
        <v>-</v>
      </c>
      <c r="S18" s="28">
        <v>4158</v>
      </c>
      <c r="T18" s="28">
        <f t="shared" si="8"/>
        <v>4158</v>
      </c>
      <c r="U18" s="40">
        <f t="shared" si="9"/>
        <v>1.0642436652162786</v>
      </c>
    </row>
    <row r="19" spans="1:21" ht="55.5" customHeight="1">
      <c r="A19" s="34" t="s">
        <v>151</v>
      </c>
      <c r="B19" s="31" t="s">
        <v>9</v>
      </c>
      <c r="C19" s="32" t="s">
        <v>152</v>
      </c>
      <c r="D19" s="28">
        <v>0</v>
      </c>
      <c r="E19" s="28">
        <v>780</v>
      </c>
      <c r="F19" s="28">
        <f t="shared" si="0"/>
        <v>780</v>
      </c>
      <c r="G19" s="37">
        <f>D19*1.072</f>
        <v>0</v>
      </c>
      <c r="H19" s="40" t="str">
        <f t="shared" si="1"/>
        <v>-</v>
      </c>
      <c r="I19" s="28">
        <v>779</v>
      </c>
      <c r="J19" s="28">
        <f t="shared" si="2"/>
        <v>779</v>
      </c>
      <c r="K19" s="40">
        <f t="shared" si="3"/>
        <v>0.9987179487179487</v>
      </c>
      <c r="L19" s="28">
        <f>G19*1.068</f>
        <v>0</v>
      </c>
      <c r="M19" s="40" t="str">
        <f t="shared" si="4"/>
        <v>-</v>
      </c>
      <c r="N19" s="28">
        <v>804</v>
      </c>
      <c r="O19" s="28">
        <f t="shared" si="5"/>
        <v>804</v>
      </c>
      <c r="P19" s="40">
        <f t="shared" si="6"/>
        <v>1.0320924261874198</v>
      </c>
      <c r="Q19" s="28">
        <f>L19*1.065</f>
        <v>0</v>
      </c>
      <c r="R19" s="40" t="str">
        <f t="shared" si="7"/>
        <v>-</v>
      </c>
      <c r="S19" s="28">
        <v>830</v>
      </c>
      <c r="T19" s="28">
        <f t="shared" si="8"/>
        <v>830</v>
      </c>
      <c r="U19" s="40">
        <f t="shared" si="9"/>
        <v>1.0323383084577114</v>
      </c>
    </row>
    <row r="20" spans="1:21" ht="21">
      <c r="A20" s="36" t="s">
        <v>159</v>
      </c>
      <c r="B20" s="31" t="s">
        <v>9</v>
      </c>
      <c r="C20" s="32" t="s">
        <v>160</v>
      </c>
      <c r="D20" s="28">
        <f>D21</f>
        <v>0</v>
      </c>
      <c r="E20" s="28">
        <f>E21</f>
        <v>0</v>
      </c>
      <c r="F20" s="28">
        <f t="shared" si="0"/>
        <v>0</v>
      </c>
      <c r="G20" s="37">
        <f>G21</f>
        <v>349.562584</v>
      </c>
      <c r="H20" s="40" t="str">
        <f t="shared" si="1"/>
        <v>-</v>
      </c>
      <c r="I20" s="28">
        <f>I21</f>
        <v>0</v>
      </c>
      <c r="J20" s="28">
        <f t="shared" si="2"/>
        <v>349.562584</v>
      </c>
      <c r="K20" s="40" t="str">
        <f t="shared" si="3"/>
        <v>-</v>
      </c>
      <c r="L20" s="28">
        <f>L21</f>
        <v>373.332839712</v>
      </c>
      <c r="M20" s="40">
        <f t="shared" si="4"/>
        <v>1.068</v>
      </c>
      <c r="N20" s="28">
        <f>N21</f>
        <v>0</v>
      </c>
      <c r="O20" s="28">
        <f t="shared" si="5"/>
        <v>373.332839712</v>
      </c>
      <c r="P20" s="40">
        <f t="shared" si="6"/>
        <v>1.068</v>
      </c>
      <c r="Q20" s="28">
        <f>Q21</f>
        <v>397.59947429328</v>
      </c>
      <c r="R20" s="40">
        <f t="shared" si="7"/>
        <v>1.065</v>
      </c>
      <c r="S20" s="28">
        <f>S21</f>
        <v>0</v>
      </c>
      <c r="T20" s="28">
        <f t="shared" si="8"/>
        <v>397.59947429328</v>
      </c>
      <c r="U20" s="40">
        <f t="shared" si="9"/>
        <v>1.065</v>
      </c>
    </row>
    <row r="21" spans="1:21" ht="12.75">
      <c r="A21" s="33" t="s">
        <v>161</v>
      </c>
      <c r="B21" s="31" t="s">
        <v>9</v>
      </c>
      <c r="C21" s="32" t="s">
        <v>162</v>
      </c>
      <c r="D21" s="28">
        <f>D22+D23</f>
        <v>0</v>
      </c>
      <c r="E21" s="28">
        <f>E22+E23</f>
        <v>0</v>
      </c>
      <c r="F21" s="28">
        <f t="shared" si="0"/>
        <v>0</v>
      </c>
      <c r="G21" s="37">
        <f>G22+G23</f>
        <v>349.562584</v>
      </c>
      <c r="H21" s="40" t="str">
        <f t="shared" si="1"/>
        <v>-</v>
      </c>
      <c r="I21" s="28">
        <f>I22+I23</f>
        <v>0</v>
      </c>
      <c r="J21" s="28">
        <f t="shared" si="2"/>
        <v>349.562584</v>
      </c>
      <c r="K21" s="40" t="str">
        <f t="shared" si="3"/>
        <v>-</v>
      </c>
      <c r="L21" s="28">
        <f>L22+L23</f>
        <v>373.332839712</v>
      </c>
      <c r="M21" s="40">
        <f t="shared" si="4"/>
        <v>1.068</v>
      </c>
      <c r="N21" s="28">
        <f>N22+N23</f>
        <v>0</v>
      </c>
      <c r="O21" s="28">
        <f t="shared" si="5"/>
        <v>373.332839712</v>
      </c>
      <c r="P21" s="40">
        <f t="shared" si="6"/>
        <v>1.068</v>
      </c>
      <c r="Q21" s="28">
        <f>Q22+Q23</f>
        <v>397.59947429328</v>
      </c>
      <c r="R21" s="40">
        <f t="shared" si="7"/>
        <v>1.065</v>
      </c>
      <c r="S21" s="28">
        <f>S22+S23</f>
        <v>0</v>
      </c>
      <c r="T21" s="28">
        <f t="shared" si="8"/>
        <v>397.59947429328</v>
      </c>
      <c r="U21" s="40">
        <f t="shared" si="9"/>
        <v>1.065</v>
      </c>
    </row>
    <row r="22" spans="1:21" ht="12.75">
      <c r="A22" s="35" t="s">
        <v>163</v>
      </c>
      <c r="B22" s="31" t="s">
        <v>9</v>
      </c>
      <c r="C22" s="32" t="s">
        <v>164</v>
      </c>
      <c r="D22" s="28">
        <v>0</v>
      </c>
      <c r="E22" s="28">
        <v>0</v>
      </c>
      <c r="F22" s="28">
        <f t="shared" si="0"/>
        <v>0</v>
      </c>
      <c r="G22" s="37">
        <f>172.011*1.072/4</f>
        <v>46.098948</v>
      </c>
      <c r="H22" s="40" t="str">
        <f t="shared" si="1"/>
        <v>-</v>
      </c>
      <c r="I22" s="28">
        <v>0</v>
      </c>
      <c r="J22" s="28">
        <f t="shared" si="2"/>
        <v>46.098948</v>
      </c>
      <c r="K22" s="40" t="str">
        <f t="shared" si="3"/>
        <v>-</v>
      </c>
      <c r="L22" s="28">
        <f>G22*1.068</f>
        <v>49.233676464000006</v>
      </c>
      <c r="M22" s="40">
        <f t="shared" si="4"/>
        <v>1.068</v>
      </c>
      <c r="N22" s="28">
        <v>0</v>
      </c>
      <c r="O22" s="28">
        <f t="shared" si="5"/>
        <v>49.233676464000006</v>
      </c>
      <c r="P22" s="40">
        <f t="shared" si="6"/>
        <v>1.068</v>
      </c>
      <c r="Q22" s="28">
        <f>L22*1.065</f>
        <v>52.433865434160005</v>
      </c>
      <c r="R22" s="40">
        <f t="shared" si="7"/>
        <v>1.065</v>
      </c>
      <c r="S22" s="28">
        <v>0</v>
      </c>
      <c r="T22" s="28">
        <f t="shared" si="8"/>
        <v>52.433865434160005</v>
      </c>
      <c r="U22" s="40">
        <f t="shared" si="9"/>
        <v>1.065</v>
      </c>
    </row>
    <row r="23" spans="1:21" ht="21">
      <c r="A23" s="35" t="s">
        <v>165</v>
      </c>
      <c r="B23" s="31" t="s">
        <v>9</v>
      </c>
      <c r="C23" s="32" t="s">
        <v>166</v>
      </c>
      <c r="D23" s="28">
        <v>0</v>
      </c>
      <c r="E23" s="28">
        <v>0</v>
      </c>
      <c r="F23" s="28">
        <f t="shared" si="0"/>
        <v>0</v>
      </c>
      <c r="G23" s="37">
        <f>1132.327*1.072/4</f>
        <v>303.463636</v>
      </c>
      <c r="H23" s="40" t="str">
        <f t="shared" si="1"/>
        <v>-</v>
      </c>
      <c r="I23" s="28">
        <v>0</v>
      </c>
      <c r="J23" s="28">
        <f t="shared" si="2"/>
        <v>303.463636</v>
      </c>
      <c r="K23" s="40" t="str">
        <f t="shared" si="3"/>
        <v>-</v>
      </c>
      <c r="L23" s="28">
        <f>G23*1.068</f>
        <v>324.099163248</v>
      </c>
      <c r="M23" s="40">
        <f t="shared" si="4"/>
        <v>1.068</v>
      </c>
      <c r="N23" s="28">
        <v>0</v>
      </c>
      <c r="O23" s="28">
        <f t="shared" si="5"/>
        <v>324.099163248</v>
      </c>
      <c r="P23" s="40">
        <f t="shared" si="6"/>
        <v>1.068</v>
      </c>
      <c r="Q23" s="28">
        <f>L23*1.065</f>
        <v>345.16560885912</v>
      </c>
      <c r="R23" s="40">
        <f t="shared" si="7"/>
        <v>1.065</v>
      </c>
      <c r="S23" s="28">
        <v>0</v>
      </c>
      <c r="T23" s="28">
        <f t="shared" si="8"/>
        <v>345.16560885912</v>
      </c>
      <c r="U23" s="40">
        <f t="shared" si="9"/>
        <v>1.065</v>
      </c>
    </row>
    <row r="24" spans="1:21" ht="12.75">
      <c r="A24" s="13" t="s">
        <v>25</v>
      </c>
      <c r="B24" s="9" t="s">
        <v>6</v>
      </c>
      <c r="C24" s="10" t="s">
        <v>26</v>
      </c>
      <c r="D24" s="28">
        <f>D25+D27+D26</f>
        <v>571</v>
      </c>
      <c r="E24" s="28">
        <f>E25+E27+E26</f>
        <v>0</v>
      </c>
      <c r="F24" s="28">
        <f t="shared" si="0"/>
        <v>571</v>
      </c>
      <c r="G24" s="37">
        <f>G25+G27+G26</f>
        <v>612.112</v>
      </c>
      <c r="H24" s="40">
        <f t="shared" si="1"/>
        <v>1.0719999999999998</v>
      </c>
      <c r="I24" s="28">
        <f>I25+I27+I26</f>
        <v>0</v>
      </c>
      <c r="J24" s="28">
        <f t="shared" si="2"/>
        <v>612.112</v>
      </c>
      <c r="K24" s="40">
        <f t="shared" si="3"/>
        <v>1.0719999999999998</v>
      </c>
      <c r="L24" s="28">
        <f>L25+L27+L26</f>
        <v>653.735616</v>
      </c>
      <c r="M24" s="40">
        <f t="shared" si="4"/>
        <v>1.068</v>
      </c>
      <c r="N24" s="28">
        <f>N25+N27+N26</f>
        <v>0</v>
      </c>
      <c r="O24" s="28">
        <f t="shared" si="5"/>
        <v>653.735616</v>
      </c>
      <c r="P24" s="40">
        <f t="shared" si="6"/>
        <v>1.068</v>
      </c>
      <c r="Q24" s="28">
        <f>Q25+Q27+Q26</f>
        <v>696.22843104</v>
      </c>
      <c r="R24" s="40">
        <f t="shared" si="7"/>
        <v>1.065</v>
      </c>
      <c r="S24" s="28">
        <f>S25+S27+S26</f>
        <v>0</v>
      </c>
      <c r="T24" s="28">
        <f t="shared" si="8"/>
        <v>696.22843104</v>
      </c>
      <c r="U24" s="40">
        <f t="shared" si="9"/>
        <v>1.065</v>
      </c>
    </row>
    <row r="25" spans="1:21" ht="30.75">
      <c r="A25" s="11" t="s">
        <v>27</v>
      </c>
      <c r="B25" s="9" t="s">
        <v>9</v>
      </c>
      <c r="C25" s="10" t="s">
        <v>28</v>
      </c>
      <c r="D25" s="28">
        <v>269</v>
      </c>
      <c r="E25" s="28">
        <v>0</v>
      </c>
      <c r="F25" s="28">
        <f t="shared" si="0"/>
        <v>269</v>
      </c>
      <c r="G25" s="37">
        <f>D25*1.072</f>
        <v>288.368</v>
      </c>
      <c r="H25" s="40">
        <f t="shared" si="1"/>
        <v>1.072</v>
      </c>
      <c r="I25" s="28">
        <v>0</v>
      </c>
      <c r="J25" s="28">
        <f t="shared" si="2"/>
        <v>288.368</v>
      </c>
      <c r="K25" s="40">
        <f t="shared" si="3"/>
        <v>1.072</v>
      </c>
      <c r="L25" s="28">
        <f>G25*1.068</f>
        <v>307.97702400000003</v>
      </c>
      <c r="M25" s="40">
        <f t="shared" si="4"/>
        <v>1.068</v>
      </c>
      <c r="N25" s="28">
        <v>0</v>
      </c>
      <c r="O25" s="28">
        <f t="shared" si="5"/>
        <v>307.97702400000003</v>
      </c>
      <c r="P25" s="40">
        <f t="shared" si="6"/>
        <v>1.068</v>
      </c>
      <c r="Q25" s="28">
        <f>L25*1.065</f>
        <v>327.99553056</v>
      </c>
      <c r="R25" s="40">
        <f t="shared" si="7"/>
        <v>1.065</v>
      </c>
      <c r="S25" s="28">
        <v>0</v>
      </c>
      <c r="T25" s="28">
        <f t="shared" si="8"/>
        <v>327.99553056</v>
      </c>
      <c r="U25" s="40">
        <f t="shared" si="9"/>
        <v>1.065</v>
      </c>
    </row>
    <row r="26" spans="1:21" ht="47.25" customHeight="1">
      <c r="A26" s="11" t="s">
        <v>118</v>
      </c>
      <c r="B26" s="9" t="s">
        <v>49</v>
      </c>
      <c r="C26" s="10" t="s">
        <v>119</v>
      </c>
      <c r="D26" s="28">
        <v>124</v>
      </c>
      <c r="E26" s="28">
        <v>0</v>
      </c>
      <c r="F26" s="28">
        <f t="shared" si="0"/>
        <v>124</v>
      </c>
      <c r="G26" s="37">
        <f>D26*1.072</f>
        <v>132.928</v>
      </c>
      <c r="H26" s="40">
        <f t="shared" si="1"/>
        <v>1.072</v>
      </c>
      <c r="I26" s="28">
        <v>0</v>
      </c>
      <c r="J26" s="28">
        <f t="shared" si="2"/>
        <v>132.928</v>
      </c>
      <c r="K26" s="40">
        <f t="shared" si="3"/>
        <v>1.072</v>
      </c>
      <c r="L26" s="28">
        <f>G26*1.068</f>
        <v>141.967104</v>
      </c>
      <c r="M26" s="40">
        <f t="shared" si="4"/>
        <v>1.068</v>
      </c>
      <c r="N26" s="28">
        <v>0</v>
      </c>
      <c r="O26" s="28">
        <f t="shared" si="5"/>
        <v>141.967104</v>
      </c>
      <c r="P26" s="40">
        <f t="shared" si="6"/>
        <v>1.068</v>
      </c>
      <c r="Q26" s="28">
        <f>L26*1.065</f>
        <v>151.19496576</v>
      </c>
      <c r="R26" s="40">
        <f t="shared" si="7"/>
        <v>1.065</v>
      </c>
      <c r="S26" s="28">
        <v>0</v>
      </c>
      <c r="T26" s="28">
        <f t="shared" si="8"/>
        <v>151.19496576</v>
      </c>
      <c r="U26" s="40">
        <f t="shared" si="9"/>
        <v>1.065</v>
      </c>
    </row>
    <row r="27" spans="1:21" ht="61.5">
      <c r="A27" s="11" t="s">
        <v>29</v>
      </c>
      <c r="B27" s="9" t="s">
        <v>6</v>
      </c>
      <c r="C27" s="10" t="s">
        <v>30</v>
      </c>
      <c r="D27" s="28">
        <v>178</v>
      </c>
      <c r="E27" s="28">
        <v>0</v>
      </c>
      <c r="F27" s="28">
        <f t="shared" si="0"/>
        <v>178</v>
      </c>
      <c r="G27" s="37">
        <f>D27*1.072</f>
        <v>190.816</v>
      </c>
      <c r="H27" s="40">
        <f t="shared" si="1"/>
        <v>1.072</v>
      </c>
      <c r="I27" s="28">
        <v>0</v>
      </c>
      <c r="J27" s="28">
        <f t="shared" si="2"/>
        <v>190.816</v>
      </c>
      <c r="K27" s="40">
        <f t="shared" si="3"/>
        <v>1.072</v>
      </c>
      <c r="L27" s="28">
        <f>G27*1.068</f>
        <v>203.79148800000002</v>
      </c>
      <c r="M27" s="40">
        <f t="shared" si="4"/>
        <v>1.068</v>
      </c>
      <c r="N27" s="28">
        <v>0</v>
      </c>
      <c r="O27" s="28">
        <f t="shared" si="5"/>
        <v>203.79148800000002</v>
      </c>
      <c r="P27" s="40">
        <f t="shared" si="6"/>
        <v>1.068</v>
      </c>
      <c r="Q27" s="28">
        <f>L27*1.065</f>
        <v>217.03793472</v>
      </c>
      <c r="R27" s="40">
        <f t="shared" si="7"/>
        <v>1.065</v>
      </c>
      <c r="S27" s="28">
        <v>0</v>
      </c>
      <c r="T27" s="28">
        <f t="shared" si="8"/>
        <v>217.03793472</v>
      </c>
      <c r="U27" s="40">
        <f t="shared" si="9"/>
        <v>1.065</v>
      </c>
    </row>
    <row r="28" spans="1:21" ht="21">
      <c r="A28" s="13" t="s">
        <v>31</v>
      </c>
      <c r="B28" s="9" t="s">
        <v>9</v>
      </c>
      <c r="C28" s="10" t="s">
        <v>32</v>
      </c>
      <c r="D28" s="28">
        <f>D29+D30+D31</f>
        <v>50</v>
      </c>
      <c r="E28" s="28">
        <f>E29+E30+E31</f>
        <v>43</v>
      </c>
      <c r="F28" s="28">
        <f t="shared" si="0"/>
        <v>93</v>
      </c>
      <c r="G28" s="37">
        <f>G29+G30+G31</f>
        <v>37.5</v>
      </c>
      <c r="H28" s="40">
        <f t="shared" si="1"/>
        <v>0.75</v>
      </c>
      <c r="I28" s="28">
        <f>I29+I30+I31</f>
        <v>25</v>
      </c>
      <c r="J28" s="28">
        <f t="shared" si="2"/>
        <v>62.5</v>
      </c>
      <c r="K28" s="40">
        <f t="shared" si="3"/>
        <v>0.6720430107526881</v>
      </c>
      <c r="L28" s="28">
        <f>L29+L30+L31</f>
        <v>28.125</v>
      </c>
      <c r="M28" s="40">
        <f t="shared" si="4"/>
        <v>0.75</v>
      </c>
      <c r="N28" s="28">
        <f>N29+N30+N31</f>
        <v>16</v>
      </c>
      <c r="O28" s="28">
        <f t="shared" si="5"/>
        <v>44.125</v>
      </c>
      <c r="P28" s="40">
        <f t="shared" si="6"/>
        <v>0.706</v>
      </c>
      <c r="Q28" s="28">
        <f>Q29+Q30+Q31</f>
        <v>21.09375</v>
      </c>
      <c r="R28" s="40">
        <f t="shared" si="7"/>
        <v>0.75</v>
      </c>
      <c r="S28" s="28">
        <f>S29+S30+S31</f>
        <v>16</v>
      </c>
      <c r="T28" s="28">
        <f t="shared" si="8"/>
        <v>37.09375</v>
      </c>
      <c r="U28" s="40">
        <f t="shared" si="9"/>
        <v>0.8406515580736544</v>
      </c>
    </row>
    <row r="29" spans="1:21" ht="21">
      <c r="A29" s="13" t="s">
        <v>136</v>
      </c>
      <c r="B29" s="9" t="s">
        <v>9</v>
      </c>
      <c r="C29" s="10" t="s">
        <v>137</v>
      </c>
      <c r="D29" s="28">
        <v>40</v>
      </c>
      <c r="E29" s="28">
        <v>0</v>
      </c>
      <c r="F29" s="28">
        <f t="shared" si="0"/>
        <v>40</v>
      </c>
      <c r="G29" s="37">
        <f>D29*0.75</f>
        <v>30</v>
      </c>
      <c r="H29" s="40">
        <f t="shared" si="1"/>
        <v>0.75</v>
      </c>
      <c r="I29" s="28">
        <v>0</v>
      </c>
      <c r="J29" s="28">
        <f t="shared" si="2"/>
        <v>30</v>
      </c>
      <c r="K29" s="40">
        <f t="shared" si="3"/>
        <v>0.75</v>
      </c>
      <c r="L29" s="28">
        <f>G29*0.75</f>
        <v>22.5</v>
      </c>
      <c r="M29" s="40">
        <f t="shared" si="4"/>
        <v>0.75</v>
      </c>
      <c r="N29" s="28">
        <v>0</v>
      </c>
      <c r="O29" s="28">
        <f t="shared" si="5"/>
        <v>22.5</v>
      </c>
      <c r="P29" s="40">
        <f t="shared" si="6"/>
        <v>0.75</v>
      </c>
      <c r="Q29" s="28">
        <f>L29*0.75</f>
        <v>16.875</v>
      </c>
      <c r="R29" s="40">
        <f t="shared" si="7"/>
        <v>0.75</v>
      </c>
      <c r="S29" s="28">
        <v>0</v>
      </c>
      <c r="T29" s="28">
        <f t="shared" si="8"/>
        <v>16.875</v>
      </c>
      <c r="U29" s="40">
        <f t="shared" si="9"/>
        <v>0.75</v>
      </c>
    </row>
    <row r="30" spans="1:21" ht="12.75">
      <c r="A30" s="13" t="s">
        <v>138</v>
      </c>
      <c r="B30" s="9" t="s">
        <v>9</v>
      </c>
      <c r="C30" s="10" t="s">
        <v>139</v>
      </c>
      <c r="D30" s="28">
        <v>10</v>
      </c>
      <c r="E30" s="28">
        <v>0</v>
      </c>
      <c r="F30" s="28">
        <f t="shared" si="0"/>
        <v>10</v>
      </c>
      <c r="G30" s="37">
        <f>D30*0.75</f>
        <v>7.5</v>
      </c>
      <c r="H30" s="40">
        <f t="shared" si="1"/>
        <v>0.75</v>
      </c>
      <c r="I30" s="28">
        <v>0</v>
      </c>
      <c r="J30" s="28">
        <f t="shared" si="2"/>
        <v>7.5</v>
      </c>
      <c r="K30" s="40">
        <f t="shared" si="3"/>
        <v>0.75</v>
      </c>
      <c r="L30" s="28">
        <f>G30*0.75</f>
        <v>5.625</v>
      </c>
      <c r="M30" s="40">
        <f t="shared" si="4"/>
        <v>0.75</v>
      </c>
      <c r="N30" s="28">
        <v>0</v>
      </c>
      <c r="O30" s="28">
        <f t="shared" si="5"/>
        <v>5.625</v>
      </c>
      <c r="P30" s="40">
        <f t="shared" si="6"/>
        <v>0.75</v>
      </c>
      <c r="Q30" s="28">
        <f>L30*0.75</f>
        <v>4.21875</v>
      </c>
      <c r="R30" s="40">
        <f t="shared" si="7"/>
        <v>0.75</v>
      </c>
      <c r="S30" s="28">
        <v>0</v>
      </c>
      <c r="T30" s="28">
        <f t="shared" si="8"/>
        <v>4.21875</v>
      </c>
      <c r="U30" s="40">
        <f t="shared" si="9"/>
        <v>0.75</v>
      </c>
    </row>
    <row r="31" spans="1:21" ht="21">
      <c r="A31" s="13" t="s">
        <v>168</v>
      </c>
      <c r="B31" s="9" t="s">
        <v>9</v>
      </c>
      <c r="C31" s="10" t="s">
        <v>167</v>
      </c>
      <c r="D31" s="28">
        <v>0</v>
      </c>
      <c r="E31" s="28">
        <v>43</v>
      </c>
      <c r="F31" s="28">
        <f t="shared" si="0"/>
        <v>43</v>
      </c>
      <c r="G31" s="37">
        <f>D31*1.072</f>
        <v>0</v>
      </c>
      <c r="H31" s="40" t="str">
        <f t="shared" si="1"/>
        <v>-</v>
      </c>
      <c r="I31" s="28">
        <v>25</v>
      </c>
      <c r="J31" s="28">
        <f t="shared" si="2"/>
        <v>25</v>
      </c>
      <c r="K31" s="40">
        <f t="shared" si="3"/>
        <v>0.5813953488372093</v>
      </c>
      <c r="L31" s="28">
        <f>G31*1.068</f>
        <v>0</v>
      </c>
      <c r="M31" s="40" t="str">
        <f t="shared" si="4"/>
        <v>-</v>
      </c>
      <c r="N31" s="28">
        <v>16</v>
      </c>
      <c r="O31" s="28">
        <f t="shared" si="5"/>
        <v>16</v>
      </c>
      <c r="P31" s="40">
        <f t="shared" si="6"/>
        <v>0.64</v>
      </c>
      <c r="Q31" s="28">
        <f>L31*1.065</f>
        <v>0</v>
      </c>
      <c r="R31" s="40" t="str">
        <f t="shared" si="7"/>
        <v>-</v>
      </c>
      <c r="S31" s="28">
        <v>16</v>
      </c>
      <c r="T31" s="28">
        <f t="shared" si="8"/>
        <v>16</v>
      </c>
      <c r="U31" s="40">
        <f t="shared" si="9"/>
        <v>1</v>
      </c>
    </row>
    <row r="32" spans="1:21" ht="21">
      <c r="A32" s="13" t="s">
        <v>33</v>
      </c>
      <c r="B32" s="9" t="s">
        <v>6</v>
      </c>
      <c r="C32" s="10" t="s">
        <v>34</v>
      </c>
      <c r="D32" s="28">
        <f>D33+D36</f>
        <v>10708</v>
      </c>
      <c r="E32" s="28">
        <f>E33+E36</f>
        <v>10215.5</v>
      </c>
      <c r="F32" s="28">
        <f t="shared" si="0"/>
        <v>20923.5</v>
      </c>
      <c r="G32" s="37">
        <f>G33+G36</f>
        <v>8866.576000000001</v>
      </c>
      <c r="H32" s="40">
        <f t="shared" si="1"/>
        <v>0.828032872618603</v>
      </c>
      <c r="I32" s="28">
        <f>I33+I36</f>
        <v>10963</v>
      </c>
      <c r="J32" s="28">
        <f t="shared" si="2"/>
        <v>19829.576</v>
      </c>
      <c r="K32" s="40">
        <f t="shared" si="3"/>
        <v>0.9477179248213732</v>
      </c>
      <c r="L32" s="28">
        <f>L33+L36</f>
        <v>9469.503168000001</v>
      </c>
      <c r="M32" s="40">
        <f t="shared" si="4"/>
        <v>1.068</v>
      </c>
      <c r="N32" s="28">
        <f>N33+N36</f>
        <v>11686</v>
      </c>
      <c r="O32" s="28">
        <f t="shared" si="5"/>
        <v>21155.503168000003</v>
      </c>
      <c r="P32" s="40">
        <f t="shared" si="6"/>
        <v>1.066866138136287</v>
      </c>
      <c r="Q32" s="28">
        <f>Q33+Q36</f>
        <v>10085.02087392</v>
      </c>
      <c r="R32" s="40">
        <f t="shared" si="7"/>
        <v>1.065</v>
      </c>
      <c r="S32" s="28">
        <f>S33+S36</f>
        <v>12421</v>
      </c>
      <c r="T32" s="28">
        <f t="shared" si="8"/>
        <v>22506.020873920002</v>
      </c>
      <c r="U32" s="40">
        <f t="shared" si="9"/>
        <v>1.0638376546847066</v>
      </c>
    </row>
    <row r="33" spans="1:21" ht="57.75" customHeight="1">
      <c r="A33" s="11" t="s">
        <v>35</v>
      </c>
      <c r="B33" s="9" t="s">
        <v>6</v>
      </c>
      <c r="C33" s="10" t="s">
        <v>170</v>
      </c>
      <c r="D33" s="28">
        <f>D34+D35</f>
        <v>7758</v>
      </c>
      <c r="E33" s="28">
        <v>10080.5</v>
      </c>
      <c r="F33" s="28">
        <f t="shared" si="0"/>
        <v>17838.5</v>
      </c>
      <c r="G33" s="37">
        <f>G34+G35</f>
        <v>8316.576000000001</v>
      </c>
      <c r="H33" s="40">
        <f t="shared" si="1"/>
        <v>1.072</v>
      </c>
      <c r="I33" s="28">
        <f>I34+I35</f>
        <v>10825</v>
      </c>
      <c r="J33" s="28">
        <f t="shared" si="2"/>
        <v>19141.576</v>
      </c>
      <c r="K33" s="40">
        <f t="shared" si="3"/>
        <v>1.0730485186534742</v>
      </c>
      <c r="L33" s="28">
        <f>L34+L35</f>
        <v>8882.103168000001</v>
      </c>
      <c r="M33" s="40">
        <f t="shared" si="4"/>
        <v>1.068</v>
      </c>
      <c r="N33" s="28">
        <f>N34+N35</f>
        <v>11546</v>
      </c>
      <c r="O33" s="28">
        <f t="shared" si="5"/>
        <v>20428.103168</v>
      </c>
      <c r="P33" s="40">
        <f t="shared" si="6"/>
        <v>1.0672111412351837</v>
      </c>
      <c r="Q33" s="28">
        <f>Q34+Q35</f>
        <v>9459.43987392</v>
      </c>
      <c r="R33" s="40">
        <f t="shared" si="7"/>
        <v>1.065</v>
      </c>
      <c r="S33" s="28">
        <f>S34+S35</f>
        <v>12278</v>
      </c>
      <c r="T33" s="28">
        <f t="shared" si="8"/>
        <v>21737.43987392</v>
      </c>
      <c r="U33" s="40">
        <f t="shared" si="9"/>
        <v>1.0640948743577443</v>
      </c>
    </row>
    <row r="34" spans="1:21" ht="51" hidden="1">
      <c r="A34" s="11" t="s">
        <v>36</v>
      </c>
      <c r="B34" s="9" t="s">
        <v>37</v>
      </c>
      <c r="C34" s="10" t="s">
        <v>38</v>
      </c>
      <c r="D34" s="28">
        <f>14216/2</f>
        <v>7108</v>
      </c>
      <c r="E34" s="28">
        <v>9986</v>
      </c>
      <c r="F34" s="28">
        <f t="shared" si="0"/>
        <v>17094</v>
      </c>
      <c r="G34" s="37">
        <f>D34*1.072</f>
        <v>7619.776000000001</v>
      </c>
      <c r="H34" s="40">
        <f t="shared" si="1"/>
        <v>1.072</v>
      </c>
      <c r="I34" s="28">
        <v>9986</v>
      </c>
      <c r="J34" s="28">
        <f t="shared" si="2"/>
        <v>17605.776</v>
      </c>
      <c r="K34" s="40">
        <f t="shared" si="3"/>
        <v>1.029938925938926</v>
      </c>
      <c r="L34" s="28">
        <f>G34*1.068</f>
        <v>8137.920768000001</v>
      </c>
      <c r="M34" s="40">
        <f t="shared" si="4"/>
        <v>1.068</v>
      </c>
      <c r="N34" s="28">
        <v>10653</v>
      </c>
      <c r="O34" s="28">
        <f t="shared" si="5"/>
        <v>18790.920768</v>
      </c>
      <c r="P34" s="40">
        <f t="shared" si="6"/>
        <v>1.0673156791271228</v>
      </c>
      <c r="Q34" s="28">
        <f>L34*1.065</f>
        <v>8666.885617920001</v>
      </c>
      <c r="R34" s="40">
        <f t="shared" si="7"/>
        <v>1.065</v>
      </c>
      <c r="S34" s="28">
        <v>11335</v>
      </c>
      <c r="T34" s="28">
        <f t="shared" si="8"/>
        <v>20001.88561792</v>
      </c>
      <c r="U34" s="40">
        <f t="shared" si="9"/>
        <v>1.0644441464508867</v>
      </c>
    </row>
    <row r="35" spans="1:21" ht="51" hidden="1">
      <c r="A35" s="11" t="s">
        <v>36</v>
      </c>
      <c r="B35" s="9" t="s">
        <v>39</v>
      </c>
      <c r="C35" s="10" t="s">
        <v>38</v>
      </c>
      <c r="D35" s="28">
        <v>650</v>
      </c>
      <c r="E35" s="28">
        <v>839</v>
      </c>
      <c r="F35" s="28">
        <f t="shared" si="0"/>
        <v>1489</v>
      </c>
      <c r="G35" s="37">
        <f>D35*1.072</f>
        <v>696.8000000000001</v>
      </c>
      <c r="H35" s="40">
        <f t="shared" si="1"/>
        <v>1.072</v>
      </c>
      <c r="I35" s="28">
        <v>839</v>
      </c>
      <c r="J35" s="28">
        <f t="shared" si="2"/>
        <v>1535.8000000000002</v>
      </c>
      <c r="K35" s="40">
        <f t="shared" si="3"/>
        <v>1.031430490261921</v>
      </c>
      <c r="L35" s="28">
        <f>G35*1.068</f>
        <v>744.1824000000001</v>
      </c>
      <c r="M35" s="40">
        <f t="shared" si="4"/>
        <v>1.068</v>
      </c>
      <c r="N35" s="28">
        <v>893</v>
      </c>
      <c r="O35" s="28">
        <f t="shared" si="5"/>
        <v>1637.1824000000001</v>
      </c>
      <c r="P35" s="40">
        <f t="shared" si="6"/>
        <v>1.0660127620783957</v>
      </c>
      <c r="Q35" s="28">
        <f>L35*1.065</f>
        <v>792.5542560000001</v>
      </c>
      <c r="R35" s="40">
        <f t="shared" si="7"/>
        <v>1.065</v>
      </c>
      <c r="S35" s="28">
        <v>943</v>
      </c>
      <c r="T35" s="28">
        <f t="shared" si="8"/>
        <v>1735.5542560000001</v>
      </c>
      <c r="U35" s="40">
        <f t="shared" si="9"/>
        <v>1.0600860698233745</v>
      </c>
    </row>
    <row r="36" spans="1:21" ht="41.25">
      <c r="A36" s="11" t="s">
        <v>40</v>
      </c>
      <c r="B36" s="9" t="s">
        <v>6</v>
      </c>
      <c r="C36" s="10" t="s">
        <v>171</v>
      </c>
      <c r="D36" s="28">
        <f>D37+D38</f>
        <v>2950</v>
      </c>
      <c r="E36" s="28">
        <f>E37+E38</f>
        <v>135</v>
      </c>
      <c r="F36" s="28">
        <f t="shared" si="0"/>
        <v>3085</v>
      </c>
      <c r="G36" s="37">
        <f>G37+G38</f>
        <v>550</v>
      </c>
      <c r="H36" s="40">
        <f t="shared" si="1"/>
        <v>0.1864406779661017</v>
      </c>
      <c r="I36" s="28">
        <f>I37+I38</f>
        <v>138</v>
      </c>
      <c r="J36" s="28">
        <f t="shared" si="2"/>
        <v>688</v>
      </c>
      <c r="K36" s="40">
        <f t="shared" si="3"/>
        <v>0.22301458670988655</v>
      </c>
      <c r="L36" s="28">
        <f>L37+L38</f>
        <v>587.4</v>
      </c>
      <c r="M36" s="40">
        <f t="shared" si="4"/>
        <v>1.068</v>
      </c>
      <c r="N36" s="28">
        <f>N37+N38</f>
        <v>140</v>
      </c>
      <c r="O36" s="28">
        <f t="shared" si="5"/>
        <v>727.4</v>
      </c>
      <c r="P36" s="40">
        <f t="shared" si="6"/>
        <v>1.057267441860465</v>
      </c>
      <c r="Q36" s="28">
        <f>Q37+Q38</f>
        <v>625.5809999999999</v>
      </c>
      <c r="R36" s="40">
        <f t="shared" si="7"/>
        <v>1.065</v>
      </c>
      <c r="S36" s="28">
        <f>S37+S38</f>
        <v>143</v>
      </c>
      <c r="T36" s="28">
        <f t="shared" si="8"/>
        <v>768.5809999999999</v>
      </c>
      <c r="U36" s="40">
        <f t="shared" si="9"/>
        <v>1.0566139675556776</v>
      </c>
    </row>
    <row r="37" spans="1:21" ht="41.25">
      <c r="A37" s="11" t="s">
        <v>40</v>
      </c>
      <c r="B37" s="9" t="s">
        <v>37</v>
      </c>
      <c r="C37" s="10" t="s">
        <v>41</v>
      </c>
      <c r="D37" s="28">
        <f>450+2500</f>
        <v>2950</v>
      </c>
      <c r="E37" s="28">
        <v>0</v>
      </c>
      <c r="F37" s="28">
        <f t="shared" si="0"/>
        <v>2950</v>
      </c>
      <c r="G37" s="37">
        <v>550</v>
      </c>
      <c r="H37" s="40">
        <f t="shared" si="1"/>
        <v>0.1864406779661017</v>
      </c>
      <c r="I37" s="28">
        <v>0</v>
      </c>
      <c r="J37" s="28">
        <f t="shared" si="2"/>
        <v>550</v>
      </c>
      <c r="K37" s="40">
        <f t="shared" si="3"/>
        <v>0.1864406779661017</v>
      </c>
      <c r="L37" s="28">
        <f>G37*1.068</f>
        <v>587.4</v>
      </c>
      <c r="M37" s="40">
        <f t="shared" si="4"/>
        <v>1.068</v>
      </c>
      <c r="N37" s="28">
        <v>0</v>
      </c>
      <c r="O37" s="28">
        <f t="shared" si="5"/>
        <v>587.4</v>
      </c>
      <c r="P37" s="40">
        <f t="shared" si="6"/>
        <v>1.068</v>
      </c>
      <c r="Q37" s="28">
        <f>L37*1.065</f>
        <v>625.5809999999999</v>
      </c>
      <c r="R37" s="40">
        <f t="shared" si="7"/>
        <v>1.065</v>
      </c>
      <c r="S37" s="28">
        <v>0</v>
      </c>
      <c r="T37" s="28">
        <f t="shared" si="8"/>
        <v>625.5809999999999</v>
      </c>
      <c r="U37" s="40">
        <f t="shared" si="9"/>
        <v>1.065</v>
      </c>
    </row>
    <row r="38" spans="1:21" ht="41.25">
      <c r="A38" s="11" t="s">
        <v>40</v>
      </c>
      <c r="B38" s="9" t="s">
        <v>39</v>
      </c>
      <c r="C38" s="10" t="s">
        <v>169</v>
      </c>
      <c r="D38" s="28">
        <v>0</v>
      </c>
      <c r="E38" s="28">
        <v>135</v>
      </c>
      <c r="F38" s="28">
        <f t="shared" si="0"/>
        <v>135</v>
      </c>
      <c r="G38" s="37">
        <v>0</v>
      </c>
      <c r="H38" s="40" t="str">
        <f t="shared" si="1"/>
        <v>-</v>
      </c>
      <c r="I38" s="28">
        <v>138</v>
      </c>
      <c r="J38" s="28">
        <f>I38+G38</f>
        <v>138</v>
      </c>
      <c r="K38" s="40">
        <f t="shared" si="3"/>
        <v>1.0222222222222221</v>
      </c>
      <c r="L38" s="28">
        <f>G38*1.068</f>
        <v>0</v>
      </c>
      <c r="M38" s="40" t="str">
        <f t="shared" si="4"/>
        <v>-</v>
      </c>
      <c r="N38" s="28">
        <v>140</v>
      </c>
      <c r="O38" s="28">
        <f>N38+L38</f>
        <v>140</v>
      </c>
      <c r="P38" s="40">
        <f t="shared" si="6"/>
        <v>1.0144927536231885</v>
      </c>
      <c r="Q38" s="28">
        <f>L38*1.065</f>
        <v>0</v>
      </c>
      <c r="R38" s="40" t="str">
        <f t="shared" si="7"/>
        <v>-</v>
      </c>
      <c r="S38" s="28">
        <v>143</v>
      </c>
      <c r="T38" s="28">
        <f>S38+Q38</f>
        <v>143</v>
      </c>
      <c r="U38" s="40">
        <f t="shared" si="9"/>
        <v>1.0214285714285714</v>
      </c>
    </row>
    <row r="39" spans="1:21" ht="12.75">
      <c r="A39" s="13" t="s">
        <v>42</v>
      </c>
      <c r="B39" s="9" t="s">
        <v>43</v>
      </c>
      <c r="C39" s="10" t="s">
        <v>44</v>
      </c>
      <c r="D39" s="28">
        <f>D40</f>
        <v>200</v>
      </c>
      <c r="E39" s="28">
        <f>E40</f>
        <v>0</v>
      </c>
      <c r="F39" s="28">
        <f t="shared" si="0"/>
        <v>200</v>
      </c>
      <c r="G39" s="37">
        <f>G40</f>
        <v>214.4</v>
      </c>
      <c r="H39" s="40">
        <f t="shared" si="1"/>
        <v>1.072</v>
      </c>
      <c r="I39" s="28">
        <f>I40</f>
        <v>0</v>
      </c>
      <c r="J39" s="28">
        <f t="shared" si="2"/>
        <v>214.4</v>
      </c>
      <c r="K39" s="40">
        <f t="shared" si="3"/>
        <v>1.072</v>
      </c>
      <c r="L39" s="28">
        <f>L40</f>
        <v>228.97920000000002</v>
      </c>
      <c r="M39" s="40">
        <f t="shared" si="4"/>
        <v>1.068</v>
      </c>
      <c r="N39" s="28">
        <f>N40</f>
        <v>0</v>
      </c>
      <c r="O39" s="28">
        <f t="shared" si="5"/>
        <v>228.97920000000002</v>
      </c>
      <c r="P39" s="40">
        <f t="shared" si="6"/>
        <v>1.068</v>
      </c>
      <c r="Q39" s="28">
        <f>Q40</f>
        <v>243.862848</v>
      </c>
      <c r="R39" s="40">
        <f t="shared" si="7"/>
        <v>1.065</v>
      </c>
      <c r="S39" s="28">
        <f>S40</f>
        <v>0</v>
      </c>
      <c r="T39" s="28">
        <f t="shared" si="8"/>
        <v>243.862848</v>
      </c>
      <c r="U39" s="40">
        <f t="shared" si="9"/>
        <v>1.065</v>
      </c>
    </row>
    <row r="40" spans="1:21" ht="12.75">
      <c r="A40" s="11" t="s">
        <v>45</v>
      </c>
      <c r="B40" s="9" t="s">
        <v>43</v>
      </c>
      <c r="C40" s="10" t="s">
        <v>46</v>
      </c>
      <c r="D40" s="28">
        <v>200</v>
      </c>
      <c r="E40" s="28">
        <v>0</v>
      </c>
      <c r="F40" s="28">
        <f t="shared" si="0"/>
        <v>200</v>
      </c>
      <c r="G40" s="37">
        <f>D40*1.072</f>
        <v>214.4</v>
      </c>
      <c r="H40" s="40">
        <f t="shared" si="1"/>
        <v>1.072</v>
      </c>
      <c r="I40" s="28">
        <v>0</v>
      </c>
      <c r="J40" s="28">
        <f t="shared" si="2"/>
        <v>214.4</v>
      </c>
      <c r="K40" s="40">
        <f t="shared" si="3"/>
        <v>1.072</v>
      </c>
      <c r="L40" s="28">
        <f>G40*1.068</f>
        <v>228.97920000000002</v>
      </c>
      <c r="M40" s="40">
        <f t="shared" si="4"/>
        <v>1.068</v>
      </c>
      <c r="N40" s="28">
        <v>0</v>
      </c>
      <c r="O40" s="28">
        <f t="shared" si="5"/>
        <v>228.97920000000002</v>
      </c>
      <c r="P40" s="40">
        <f t="shared" si="6"/>
        <v>1.068</v>
      </c>
      <c r="Q40" s="28">
        <f>L40*1.065</f>
        <v>243.862848</v>
      </c>
      <c r="R40" s="40">
        <f t="shared" si="7"/>
        <v>1.065</v>
      </c>
      <c r="S40" s="28">
        <v>0</v>
      </c>
      <c r="T40" s="28">
        <f t="shared" si="8"/>
        <v>243.862848</v>
      </c>
      <c r="U40" s="40">
        <f t="shared" si="9"/>
        <v>1.065</v>
      </c>
    </row>
    <row r="41" spans="1:21" ht="21">
      <c r="A41" s="13" t="s">
        <v>47</v>
      </c>
      <c r="B41" s="9" t="s">
        <v>6</v>
      </c>
      <c r="C41" s="10" t="s">
        <v>48</v>
      </c>
      <c r="D41" s="28">
        <f>D42</f>
        <v>6796.888</v>
      </c>
      <c r="E41" s="28">
        <f>E42</f>
        <v>483</v>
      </c>
      <c r="F41" s="28">
        <f t="shared" si="0"/>
        <v>7279.888</v>
      </c>
      <c r="G41" s="37">
        <f>G42</f>
        <v>7314.943136</v>
      </c>
      <c r="H41" s="40">
        <f t="shared" si="1"/>
        <v>1.0762194604354227</v>
      </c>
      <c r="I41" s="28">
        <f>I42</f>
        <v>497</v>
      </c>
      <c r="J41" s="28">
        <f t="shared" si="2"/>
        <v>7811.943136</v>
      </c>
      <c r="K41" s="40">
        <f t="shared" si="3"/>
        <v>1.0730856210974675</v>
      </c>
      <c r="L41" s="28">
        <f>L42</f>
        <v>7476.368709248</v>
      </c>
      <c r="M41" s="40">
        <f t="shared" si="4"/>
        <v>1.0220679190865551</v>
      </c>
      <c r="N41" s="28">
        <f>N42</f>
        <v>529</v>
      </c>
      <c r="O41" s="28">
        <f t="shared" si="5"/>
        <v>8005.368709248</v>
      </c>
      <c r="P41" s="40">
        <f t="shared" si="6"/>
        <v>1.0247602382506642</v>
      </c>
      <c r="Q41" s="28">
        <f>Q42</f>
        <v>7962.332675349119</v>
      </c>
      <c r="R41" s="40">
        <f t="shared" si="7"/>
        <v>1.0649999999999997</v>
      </c>
      <c r="S41" s="28">
        <f>S42</f>
        <v>553</v>
      </c>
      <c r="T41" s="28">
        <f t="shared" si="8"/>
        <v>8515.33267534912</v>
      </c>
      <c r="U41" s="40">
        <f t="shared" si="9"/>
        <v>1.0637027455727301</v>
      </c>
    </row>
    <row r="42" spans="1:21" ht="21.75" customHeight="1">
      <c r="A42" s="11" t="s">
        <v>50</v>
      </c>
      <c r="B42" s="9" t="s">
        <v>6</v>
      </c>
      <c r="C42" s="10" t="s">
        <v>51</v>
      </c>
      <c r="D42" s="28">
        <f>D43+D44+D45+D46+D47+D48</f>
        <v>6796.888</v>
      </c>
      <c r="E42" s="28">
        <v>483</v>
      </c>
      <c r="F42" s="28">
        <f t="shared" si="0"/>
        <v>7279.888</v>
      </c>
      <c r="G42" s="37">
        <f>G43+G44+G45+G46+G47+G48</f>
        <v>7314.943136</v>
      </c>
      <c r="H42" s="40">
        <f t="shared" si="1"/>
        <v>1.0762194604354227</v>
      </c>
      <c r="I42" s="28">
        <v>497</v>
      </c>
      <c r="J42" s="28">
        <f t="shared" si="2"/>
        <v>7811.943136</v>
      </c>
      <c r="K42" s="40">
        <f t="shared" si="3"/>
        <v>1.0730856210974675</v>
      </c>
      <c r="L42" s="28">
        <f>L43+L44+L45+L46+L47+L48</f>
        <v>7476.368709248</v>
      </c>
      <c r="M42" s="40">
        <f t="shared" si="4"/>
        <v>1.0220679190865551</v>
      </c>
      <c r="N42" s="28">
        <v>529</v>
      </c>
      <c r="O42" s="28">
        <f t="shared" si="5"/>
        <v>8005.368709248</v>
      </c>
      <c r="P42" s="40">
        <f t="shared" si="6"/>
        <v>1.0247602382506642</v>
      </c>
      <c r="Q42" s="28">
        <f>Q43+Q44+Q45+Q46+Q47+Q48</f>
        <v>7962.332675349119</v>
      </c>
      <c r="R42" s="40">
        <f t="shared" si="7"/>
        <v>1.0649999999999997</v>
      </c>
      <c r="S42" s="28">
        <v>553</v>
      </c>
      <c r="T42" s="28">
        <f t="shared" si="8"/>
        <v>8515.33267534912</v>
      </c>
      <c r="U42" s="40">
        <f t="shared" si="9"/>
        <v>1.0637027455727301</v>
      </c>
    </row>
    <row r="43" spans="1:21" ht="30.75">
      <c r="A43" s="11" t="s">
        <v>52</v>
      </c>
      <c r="B43" s="9" t="s">
        <v>53</v>
      </c>
      <c r="C43" s="10" t="s">
        <v>54</v>
      </c>
      <c r="D43" s="28">
        <f>500+125.488</f>
        <v>625.488</v>
      </c>
      <c r="E43" s="28">
        <v>0</v>
      </c>
      <c r="F43" s="28">
        <f t="shared" si="0"/>
        <v>625.488</v>
      </c>
      <c r="G43" s="37">
        <f>D43*1.072</f>
        <v>670.5231360000001</v>
      </c>
      <c r="H43" s="40">
        <f t="shared" si="1"/>
        <v>1.072</v>
      </c>
      <c r="I43" s="28">
        <v>0</v>
      </c>
      <c r="J43" s="28">
        <f t="shared" si="2"/>
        <v>670.5231360000001</v>
      </c>
      <c r="K43" s="40">
        <f t="shared" si="3"/>
        <v>1.072</v>
      </c>
      <c r="L43" s="28">
        <f>G43*1.068</f>
        <v>716.1187092480002</v>
      </c>
      <c r="M43" s="40">
        <f t="shared" si="4"/>
        <v>1.068</v>
      </c>
      <c r="N43" s="28">
        <v>0</v>
      </c>
      <c r="O43" s="28">
        <f t="shared" si="5"/>
        <v>716.1187092480002</v>
      </c>
      <c r="P43" s="40">
        <f t="shared" si="6"/>
        <v>1.068</v>
      </c>
      <c r="Q43" s="28">
        <f aca="true" t="shared" si="10" ref="Q43:Q48">L43*1.065</f>
        <v>762.6664253491201</v>
      </c>
      <c r="R43" s="40">
        <f t="shared" si="7"/>
        <v>1.065</v>
      </c>
      <c r="S43" s="28">
        <v>0</v>
      </c>
      <c r="T43" s="28">
        <f t="shared" si="8"/>
        <v>762.6664253491201</v>
      </c>
      <c r="U43" s="40">
        <f t="shared" si="9"/>
        <v>1.065</v>
      </c>
    </row>
    <row r="44" spans="1:21" ht="30.75">
      <c r="A44" s="11" t="s">
        <v>177</v>
      </c>
      <c r="B44" s="9" t="s">
        <v>55</v>
      </c>
      <c r="C44" s="10" t="s">
        <v>54</v>
      </c>
      <c r="D44" s="28">
        <v>5982</v>
      </c>
      <c r="E44" s="28">
        <v>0</v>
      </c>
      <c r="F44" s="28">
        <f t="shared" si="0"/>
        <v>5982</v>
      </c>
      <c r="G44" s="37">
        <v>6395.92</v>
      </c>
      <c r="H44" s="40">
        <f t="shared" si="1"/>
        <v>1.0691942494149114</v>
      </c>
      <c r="I44" s="28">
        <v>0</v>
      </c>
      <c r="J44" s="28">
        <f t="shared" si="2"/>
        <v>6395.92</v>
      </c>
      <c r="K44" s="40">
        <f t="shared" si="3"/>
        <v>1.0691942494149114</v>
      </c>
      <c r="L44" s="28">
        <v>6491.75</v>
      </c>
      <c r="M44" s="40">
        <f t="shared" si="4"/>
        <v>1.0149829891555866</v>
      </c>
      <c r="N44" s="28">
        <v>0</v>
      </c>
      <c r="O44" s="28">
        <f t="shared" si="5"/>
        <v>6491.75</v>
      </c>
      <c r="P44" s="40">
        <f t="shared" si="6"/>
        <v>1.0149829891555866</v>
      </c>
      <c r="Q44" s="28">
        <f t="shared" si="10"/>
        <v>6913.71375</v>
      </c>
      <c r="R44" s="40">
        <f t="shared" si="7"/>
        <v>1.065</v>
      </c>
      <c r="S44" s="28">
        <v>0</v>
      </c>
      <c r="T44" s="28">
        <f t="shared" si="8"/>
        <v>6913.71375</v>
      </c>
      <c r="U44" s="40">
        <f t="shared" si="9"/>
        <v>1.065</v>
      </c>
    </row>
    <row r="45" spans="1:21" ht="34.5" customHeight="1">
      <c r="A45" s="11" t="s">
        <v>56</v>
      </c>
      <c r="B45" s="9" t="s">
        <v>57</v>
      </c>
      <c r="C45" s="10" t="s">
        <v>54</v>
      </c>
      <c r="D45" s="28">
        <v>45</v>
      </c>
      <c r="E45" s="28">
        <v>0</v>
      </c>
      <c r="F45" s="28">
        <f t="shared" si="0"/>
        <v>45</v>
      </c>
      <c r="G45" s="37">
        <v>51</v>
      </c>
      <c r="H45" s="40">
        <f t="shared" si="1"/>
        <v>1.1333333333333333</v>
      </c>
      <c r="I45" s="28">
        <v>0</v>
      </c>
      <c r="J45" s="28">
        <f t="shared" si="2"/>
        <v>51</v>
      </c>
      <c r="K45" s="40">
        <f t="shared" si="3"/>
        <v>1.1333333333333333</v>
      </c>
      <c r="L45" s="28">
        <v>57</v>
      </c>
      <c r="M45" s="40">
        <f t="shared" si="4"/>
        <v>1.1176470588235294</v>
      </c>
      <c r="N45" s="28">
        <v>0</v>
      </c>
      <c r="O45" s="28">
        <f t="shared" si="5"/>
        <v>57</v>
      </c>
      <c r="P45" s="40">
        <f t="shared" si="6"/>
        <v>1.1176470588235294</v>
      </c>
      <c r="Q45" s="28">
        <f t="shared" si="10"/>
        <v>60.705</v>
      </c>
      <c r="R45" s="40">
        <f t="shared" si="7"/>
        <v>1.065</v>
      </c>
      <c r="S45" s="28">
        <v>0</v>
      </c>
      <c r="T45" s="28">
        <f t="shared" si="8"/>
        <v>60.705</v>
      </c>
      <c r="U45" s="40">
        <f t="shared" si="9"/>
        <v>1.065</v>
      </c>
    </row>
    <row r="46" spans="1:21" ht="34.5" customHeight="1">
      <c r="A46" s="11" t="s">
        <v>58</v>
      </c>
      <c r="B46" s="9" t="s">
        <v>59</v>
      </c>
      <c r="C46" s="10" t="s">
        <v>54</v>
      </c>
      <c r="D46" s="28">
        <v>15</v>
      </c>
      <c r="E46" s="28">
        <v>0</v>
      </c>
      <c r="F46" s="28">
        <f t="shared" si="0"/>
        <v>15</v>
      </c>
      <c r="G46" s="37">
        <v>16</v>
      </c>
      <c r="H46" s="40">
        <f t="shared" si="1"/>
        <v>1.0666666666666667</v>
      </c>
      <c r="I46" s="28">
        <v>0</v>
      </c>
      <c r="J46" s="28">
        <f t="shared" si="2"/>
        <v>16</v>
      </c>
      <c r="K46" s="40">
        <f t="shared" si="3"/>
        <v>1.0666666666666667</v>
      </c>
      <c r="L46" s="28">
        <v>17</v>
      </c>
      <c r="M46" s="40">
        <f t="shared" si="4"/>
        <v>1.0625</v>
      </c>
      <c r="N46" s="28">
        <v>0</v>
      </c>
      <c r="O46" s="28">
        <f t="shared" si="5"/>
        <v>17</v>
      </c>
      <c r="P46" s="40">
        <f t="shared" si="6"/>
        <v>1.0625</v>
      </c>
      <c r="Q46" s="28">
        <f t="shared" si="10"/>
        <v>18.105</v>
      </c>
      <c r="R46" s="40">
        <f t="shared" si="7"/>
        <v>1.065</v>
      </c>
      <c r="S46" s="28">
        <v>0</v>
      </c>
      <c r="T46" s="28">
        <f t="shared" si="8"/>
        <v>18.105</v>
      </c>
      <c r="U46" s="40">
        <f t="shared" si="9"/>
        <v>1.065</v>
      </c>
    </row>
    <row r="47" spans="1:21" ht="36" customHeight="1">
      <c r="A47" s="11" t="s">
        <v>60</v>
      </c>
      <c r="B47" s="9" t="s">
        <v>61</v>
      </c>
      <c r="C47" s="10" t="s">
        <v>54</v>
      </c>
      <c r="D47" s="28">
        <v>15</v>
      </c>
      <c r="E47" s="28">
        <v>0</v>
      </c>
      <c r="F47" s="28">
        <f t="shared" si="0"/>
        <v>15</v>
      </c>
      <c r="G47" s="37">
        <v>21.5</v>
      </c>
      <c r="H47" s="40">
        <f t="shared" si="1"/>
        <v>1.4333333333333333</v>
      </c>
      <c r="I47" s="28">
        <v>0</v>
      </c>
      <c r="J47" s="28">
        <f t="shared" si="2"/>
        <v>21.5</v>
      </c>
      <c r="K47" s="40">
        <f t="shared" si="3"/>
        <v>1.4333333333333333</v>
      </c>
      <c r="L47" s="28">
        <v>24.5</v>
      </c>
      <c r="M47" s="40">
        <f t="shared" si="4"/>
        <v>1.1395348837209303</v>
      </c>
      <c r="N47" s="28">
        <v>0</v>
      </c>
      <c r="O47" s="28">
        <f t="shared" si="5"/>
        <v>24.5</v>
      </c>
      <c r="P47" s="40">
        <f t="shared" si="6"/>
        <v>1.1395348837209303</v>
      </c>
      <c r="Q47" s="28">
        <f t="shared" si="10"/>
        <v>26.092499999999998</v>
      </c>
      <c r="R47" s="40">
        <f t="shared" si="7"/>
        <v>1.065</v>
      </c>
      <c r="S47" s="28">
        <v>0</v>
      </c>
      <c r="T47" s="28">
        <f t="shared" si="8"/>
        <v>26.092499999999998</v>
      </c>
      <c r="U47" s="40">
        <f t="shared" si="9"/>
        <v>1.065</v>
      </c>
    </row>
    <row r="48" spans="1:21" ht="30.75">
      <c r="A48" s="11" t="s">
        <v>62</v>
      </c>
      <c r="B48" s="9" t="s">
        <v>63</v>
      </c>
      <c r="C48" s="10" t="s">
        <v>54</v>
      </c>
      <c r="D48" s="28">
        <v>114.4</v>
      </c>
      <c r="E48" s="28">
        <v>0</v>
      </c>
      <c r="F48" s="28">
        <f t="shared" si="0"/>
        <v>114.4</v>
      </c>
      <c r="G48" s="37">
        <v>160</v>
      </c>
      <c r="H48" s="40">
        <f t="shared" si="1"/>
        <v>1.3986013986013985</v>
      </c>
      <c r="I48" s="28">
        <v>0</v>
      </c>
      <c r="J48" s="28">
        <f t="shared" si="2"/>
        <v>160</v>
      </c>
      <c r="K48" s="40">
        <f t="shared" si="3"/>
        <v>1.3986013986013985</v>
      </c>
      <c r="L48" s="28">
        <v>170</v>
      </c>
      <c r="M48" s="40">
        <f t="shared" si="4"/>
        <v>1.0625</v>
      </c>
      <c r="N48" s="28">
        <v>0</v>
      </c>
      <c r="O48" s="28">
        <f t="shared" si="5"/>
        <v>170</v>
      </c>
      <c r="P48" s="40">
        <f t="shared" si="6"/>
        <v>1.0625</v>
      </c>
      <c r="Q48" s="28">
        <f t="shared" si="10"/>
        <v>181.04999999999998</v>
      </c>
      <c r="R48" s="40">
        <f t="shared" si="7"/>
        <v>1.065</v>
      </c>
      <c r="S48" s="28">
        <v>0</v>
      </c>
      <c r="T48" s="28">
        <f t="shared" si="8"/>
        <v>181.04999999999998</v>
      </c>
      <c r="U48" s="40">
        <f t="shared" si="9"/>
        <v>1.065</v>
      </c>
    </row>
    <row r="49" spans="1:21" ht="21">
      <c r="A49" s="13" t="s">
        <v>64</v>
      </c>
      <c r="B49" s="9" t="s">
        <v>37</v>
      </c>
      <c r="C49" s="10" t="s">
        <v>65</v>
      </c>
      <c r="D49" s="28">
        <f>D50+D53</f>
        <v>5075</v>
      </c>
      <c r="E49" s="28">
        <f>E50+E53</f>
        <v>403</v>
      </c>
      <c r="F49" s="28">
        <f t="shared" si="0"/>
        <v>5478</v>
      </c>
      <c r="G49" s="37">
        <f>G50+G53</f>
        <v>1200</v>
      </c>
      <c r="H49" s="40">
        <f t="shared" si="1"/>
        <v>0.23645320197044334</v>
      </c>
      <c r="I49" s="28">
        <f>I50+I53</f>
        <v>0</v>
      </c>
      <c r="J49" s="28">
        <f t="shared" si="2"/>
        <v>1200</v>
      </c>
      <c r="K49" s="40">
        <f t="shared" si="3"/>
        <v>0.21905805038335158</v>
      </c>
      <c r="L49" s="28">
        <f>L50+L53</f>
        <v>1281.6</v>
      </c>
      <c r="M49" s="40">
        <f t="shared" si="4"/>
        <v>1.0679999999999998</v>
      </c>
      <c r="N49" s="28">
        <f>N50+N53</f>
        <v>0</v>
      </c>
      <c r="O49" s="28">
        <f t="shared" si="5"/>
        <v>1281.6</v>
      </c>
      <c r="P49" s="40">
        <f t="shared" si="6"/>
        <v>1.0679999999999998</v>
      </c>
      <c r="Q49" s="28">
        <f>Q50+Q53</f>
        <v>1364.9039999999998</v>
      </c>
      <c r="R49" s="40">
        <f t="shared" si="7"/>
        <v>1.065</v>
      </c>
      <c r="S49" s="28">
        <f>S50+S53</f>
        <v>0</v>
      </c>
      <c r="T49" s="28">
        <f t="shared" si="8"/>
        <v>1364.9039999999998</v>
      </c>
      <c r="U49" s="40">
        <f t="shared" si="9"/>
        <v>1.065</v>
      </c>
    </row>
    <row r="50" spans="1:21" ht="41.25">
      <c r="A50" s="11" t="s">
        <v>66</v>
      </c>
      <c r="B50" s="9" t="s">
        <v>37</v>
      </c>
      <c r="C50" s="10" t="s">
        <v>67</v>
      </c>
      <c r="D50" s="28">
        <f>D51+D52</f>
        <v>3875</v>
      </c>
      <c r="E50" s="28">
        <v>0</v>
      </c>
      <c r="F50" s="28">
        <f t="shared" si="0"/>
        <v>3875</v>
      </c>
      <c r="G50" s="37">
        <f>G51+G52</f>
        <v>1100</v>
      </c>
      <c r="H50" s="40">
        <f t="shared" si="1"/>
        <v>0.2838709677419355</v>
      </c>
      <c r="I50" s="28">
        <v>0</v>
      </c>
      <c r="J50" s="28">
        <f t="shared" si="2"/>
        <v>1100</v>
      </c>
      <c r="K50" s="40">
        <f t="shared" si="3"/>
        <v>0.2838709677419355</v>
      </c>
      <c r="L50" s="28">
        <f>L51+L52</f>
        <v>1174.8</v>
      </c>
      <c r="M50" s="40">
        <f t="shared" si="4"/>
        <v>1.068</v>
      </c>
      <c r="N50" s="28">
        <v>0</v>
      </c>
      <c r="O50" s="28">
        <f t="shared" si="5"/>
        <v>1174.8</v>
      </c>
      <c r="P50" s="40">
        <f t="shared" si="6"/>
        <v>1.068</v>
      </c>
      <c r="Q50" s="28">
        <f>Q51+Q52</f>
        <v>1251.1619999999998</v>
      </c>
      <c r="R50" s="40">
        <f t="shared" si="7"/>
        <v>1.065</v>
      </c>
      <c r="S50" s="28">
        <v>0</v>
      </c>
      <c r="T50" s="28">
        <f t="shared" si="8"/>
        <v>1251.1619999999998</v>
      </c>
      <c r="U50" s="40">
        <f t="shared" si="9"/>
        <v>1.065</v>
      </c>
    </row>
    <row r="51" spans="1:21" ht="51">
      <c r="A51" s="11" t="s">
        <v>68</v>
      </c>
      <c r="B51" s="9" t="s">
        <v>37</v>
      </c>
      <c r="C51" s="10" t="s">
        <v>69</v>
      </c>
      <c r="D51" s="28">
        <f>2000+1600</f>
        <v>3600</v>
      </c>
      <c r="E51" s="28">
        <v>0</v>
      </c>
      <c r="F51" s="28">
        <f t="shared" si="0"/>
        <v>3600</v>
      </c>
      <c r="G51" s="37">
        <v>1000</v>
      </c>
      <c r="H51" s="40">
        <f t="shared" si="1"/>
        <v>0.2777777777777778</v>
      </c>
      <c r="I51" s="28">
        <v>0</v>
      </c>
      <c r="J51" s="28">
        <f t="shared" si="2"/>
        <v>1000</v>
      </c>
      <c r="K51" s="40">
        <f t="shared" si="3"/>
        <v>0.2777777777777778</v>
      </c>
      <c r="L51" s="28">
        <f>G51*1.068</f>
        <v>1068</v>
      </c>
      <c r="M51" s="40">
        <f t="shared" si="4"/>
        <v>1.068</v>
      </c>
      <c r="N51" s="28">
        <v>0</v>
      </c>
      <c r="O51" s="28">
        <f t="shared" si="5"/>
        <v>1068</v>
      </c>
      <c r="P51" s="40">
        <f t="shared" si="6"/>
        <v>1.068</v>
      </c>
      <c r="Q51" s="28">
        <f>L51*1.065</f>
        <v>1137.4199999999998</v>
      </c>
      <c r="R51" s="40">
        <f t="shared" si="7"/>
        <v>1.065</v>
      </c>
      <c r="S51" s="28">
        <v>0</v>
      </c>
      <c r="T51" s="28">
        <f t="shared" si="8"/>
        <v>1137.4199999999998</v>
      </c>
      <c r="U51" s="40">
        <f t="shared" si="9"/>
        <v>1.065</v>
      </c>
    </row>
    <row r="52" spans="1:21" ht="51">
      <c r="A52" s="11" t="s">
        <v>70</v>
      </c>
      <c r="B52" s="9" t="s">
        <v>37</v>
      </c>
      <c r="C52" s="10" t="s">
        <v>71</v>
      </c>
      <c r="D52" s="28">
        <v>275</v>
      </c>
      <c r="E52" s="28">
        <v>0</v>
      </c>
      <c r="F52" s="28">
        <f t="shared" si="0"/>
        <v>275</v>
      </c>
      <c r="G52" s="37">
        <v>100</v>
      </c>
      <c r="H52" s="40">
        <f t="shared" si="1"/>
        <v>0.36363636363636365</v>
      </c>
      <c r="I52" s="28">
        <v>0</v>
      </c>
      <c r="J52" s="28">
        <f t="shared" si="2"/>
        <v>100</v>
      </c>
      <c r="K52" s="40">
        <f t="shared" si="3"/>
        <v>0.36363636363636365</v>
      </c>
      <c r="L52" s="28">
        <f>G52*1.068</f>
        <v>106.80000000000001</v>
      </c>
      <c r="M52" s="40">
        <f t="shared" si="4"/>
        <v>1.068</v>
      </c>
      <c r="N52" s="28">
        <v>0</v>
      </c>
      <c r="O52" s="28">
        <f t="shared" si="5"/>
        <v>106.80000000000001</v>
      </c>
      <c r="P52" s="40">
        <f t="shared" si="6"/>
        <v>1.068</v>
      </c>
      <c r="Q52" s="28">
        <f>L52*1.065</f>
        <v>113.742</v>
      </c>
      <c r="R52" s="40">
        <f t="shared" si="7"/>
        <v>1.065</v>
      </c>
      <c r="S52" s="28">
        <v>0</v>
      </c>
      <c r="T52" s="28">
        <f t="shared" si="8"/>
        <v>113.742</v>
      </c>
      <c r="U52" s="40">
        <f t="shared" si="9"/>
        <v>1.065</v>
      </c>
    </row>
    <row r="53" spans="1:21" ht="30.75">
      <c r="A53" s="11" t="s">
        <v>72</v>
      </c>
      <c r="B53" s="9" t="s">
        <v>37</v>
      </c>
      <c r="C53" s="10" t="s">
        <v>73</v>
      </c>
      <c r="D53" s="28">
        <f>D54</f>
        <v>1200</v>
      </c>
      <c r="E53" s="28">
        <f>E54</f>
        <v>403</v>
      </c>
      <c r="F53" s="28">
        <f t="shared" si="0"/>
        <v>1603</v>
      </c>
      <c r="G53" s="37">
        <f>G54</f>
        <v>100</v>
      </c>
      <c r="H53" s="40">
        <f t="shared" si="1"/>
        <v>0.08333333333333333</v>
      </c>
      <c r="I53" s="28">
        <f>I54</f>
        <v>0</v>
      </c>
      <c r="J53" s="28">
        <f t="shared" si="2"/>
        <v>100</v>
      </c>
      <c r="K53" s="40">
        <f t="shared" si="3"/>
        <v>0.06238303181534623</v>
      </c>
      <c r="L53" s="28">
        <f>L54</f>
        <v>106.80000000000001</v>
      </c>
      <c r="M53" s="40">
        <f t="shared" si="4"/>
        <v>1.068</v>
      </c>
      <c r="N53" s="28">
        <f>N54</f>
        <v>0</v>
      </c>
      <c r="O53" s="28">
        <f t="shared" si="5"/>
        <v>106.80000000000001</v>
      </c>
      <c r="P53" s="40">
        <f t="shared" si="6"/>
        <v>1.068</v>
      </c>
      <c r="Q53" s="28">
        <f>Q54</f>
        <v>113.742</v>
      </c>
      <c r="R53" s="40">
        <f t="shared" si="7"/>
        <v>1.065</v>
      </c>
      <c r="S53" s="28">
        <f>S54</f>
        <v>0</v>
      </c>
      <c r="T53" s="28">
        <f t="shared" si="8"/>
        <v>113.742</v>
      </c>
      <c r="U53" s="40">
        <f t="shared" si="9"/>
        <v>1.065</v>
      </c>
    </row>
    <row r="54" spans="1:21" ht="30.75">
      <c r="A54" s="11" t="s">
        <v>74</v>
      </c>
      <c r="B54" s="9" t="s">
        <v>37</v>
      </c>
      <c r="C54" s="10" t="s">
        <v>75</v>
      </c>
      <c r="D54" s="28">
        <f>100+1100</f>
        <v>1200</v>
      </c>
      <c r="E54" s="28">
        <v>403</v>
      </c>
      <c r="F54" s="28">
        <f t="shared" si="0"/>
        <v>1603</v>
      </c>
      <c r="G54" s="37">
        <v>100</v>
      </c>
      <c r="H54" s="40">
        <f t="shared" si="1"/>
        <v>0.08333333333333333</v>
      </c>
      <c r="I54" s="28">
        <v>0</v>
      </c>
      <c r="J54" s="28">
        <f t="shared" si="2"/>
        <v>100</v>
      </c>
      <c r="K54" s="40">
        <f t="shared" si="3"/>
        <v>0.06238303181534623</v>
      </c>
      <c r="L54" s="28">
        <f>G54*1.068</f>
        <v>106.80000000000001</v>
      </c>
      <c r="M54" s="40">
        <f t="shared" si="4"/>
        <v>1.068</v>
      </c>
      <c r="N54" s="28">
        <v>0</v>
      </c>
      <c r="O54" s="28">
        <f t="shared" si="5"/>
        <v>106.80000000000001</v>
      </c>
      <c r="P54" s="40">
        <f t="shared" si="6"/>
        <v>1.068</v>
      </c>
      <c r="Q54" s="28">
        <f>L54*1.065</f>
        <v>113.742</v>
      </c>
      <c r="R54" s="40">
        <f t="shared" si="7"/>
        <v>1.065</v>
      </c>
      <c r="S54" s="28">
        <v>0</v>
      </c>
      <c r="T54" s="28">
        <f t="shared" si="8"/>
        <v>113.742</v>
      </c>
      <c r="U54" s="40">
        <f t="shared" si="9"/>
        <v>1.065</v>
      </c>
    </row>
    <row r="55" spans="1:21" ht="12.75">
      <c r="A55" s="13" t="s">
        <v>76</v>
      </c>
      <c r="B55" s="9" t="s">
        <v>6</v>
      </c>
      <c r="C55" s="10" t="s">
        <v>77</v>
      </c>
      <c r="D55" s="28">
        <f>SUM(D56:D62)</f>
        <v>1826</v>
      </c>
      <c r="E55" s="28">
        <f>SUM(E56:E62)</f>
        <v>0</v>
      </c>
      <c r="F55" s="28">
        <f t="shared" si="0"/>
        <v>1826</v>
      </c>
      <c r="G55" s="37">
        <f>SUM(G56:G62)</f>
        <v>1957.472</v>
      </c>
      <c r="H55" s="40">
        <f t="shared" si="1"/>
        <v>1.072</v>
      </c>
      <c r="I55" s="28">
        <f>SUM(I56:I62)</f>
        <v>0</v>
      </c>
      <c r="J55" s="28">
        <f t="shared" si="2"/>
        <v>1957.472</v>
      </c>
      <c r="K55" s="40">
        <f t="shared" si="3"/>
        <v>1.072</v>
      </c>
      <c r="L55" s="28">
        <f>SUM(L56:L62)</f>
        <v>2090.580096</v>
      </c>
      <c r="M55" s="40">
        <f t="shared" si="4"/>
        <v>1.068</v>
      </c>
      <c r="N55" s="28">
        <f>SUM(N56:N62)</f>
        <v>0</v>
      </c>
      <c r="O55" s="28">
        <f t="shared" si="5"/>
        <v>2090.580096</v>
      </c>
      <c r="P55" s="40">
        <f t="shared" si="6"/>
        <v>1.068</v>
      </c>
      <c r="Q55" s="28">
        <f>SUM(Q56:Q62)</f>
        <v>2226.4678022400003</v>
      </c>
      <c r="R55" s="40">
        <f t="shared" si="7"/>
        <v>1.0650000000000002</v>
      </c>
      <c r="S55" s="28">
        <f>SUM(S56:S62)</f>
        <v>0</v>
      </c>
      <c r="T55" s="28">
        <f t="shared" si="8"/>
        <v>2226.4678022400003</v>
      </c>
      <c r="U55" s="40">
        <f t="shared" si="9"/>
        <v>1.0650000000000002</v>
      </c>
    </row>
    <row r="56" spans="1:22" ht="21">
      <c r="A56" s="13" t="s">
        <v>120</v>
      </c>
      <c r="B56" s="9" t="s">
        <v>9</v>
      </c>
      <c r="C56" s="10" t="s">
        <v>121</v>
      </c>
      <c r="D56" s="28">
        <v>18</v>
      </c>
      <c r="E56" s="28">
        <v>0</v>
      </c>
      <c r="F56" s="28">
        <f t="shared" si="0"/>
        <v>18</v>
      </c>
      <c r="G56" s="37">
        <f aca="true" t="shared" si="11" ref="G56:G62">D56*1.072</f>
        <v>19.296</v>
      </c>
      <c r="H56" s="40">
        <f t="shared" si="1"/>
        <v>1.072</v>
      </c>
      <c r="I56" s="28">
        <v>0</v>
      </c>
      <c r="J56" s="28">
        <f t="shared" si="2"/>
        <v>19.296</v>
      </c>
      <c r="K56" s="40">
        <f t="shared" si="3"/>
        <v>1.072</v>
      </c>
      <c r="L56" s="28">
        <f aca="true" t="shared" si="12" ref="L56:L62">G56*1.068</f>
        <v>20.608128</v>
      </c>
      <c r="M56" s="40">
        <f t="shared" si="4"/>
        <v>1.068</v>
      </c>
      <c r="N56" s="28">
        <v>0</v>
      </c>
      <c r="O56" s="28">
        <f t="shared" si="5"/>
        <v>20.608128</v>
      </c>
      <c r="P56" s="40">
        <f t="shared" si="6"/>
        <v>1.068</v>
      </c>
      <c r="Q56" s="28">
        <f aca="true" t="shared" si="13" ref="Q56:Q62">L56*1.065</f>
        <v>21.94765632</v>
      </c>
      <c r="R56" s="40">
        <f t="shared" si="7"/>
        <v>1.065</v>
      </c>
      <c r="S56" s="28">
        <v>0</v>
      </c>
      <c r="T56" s="28">
        <f t="shared" si="8"/>
        <v>21.94765632</v>
      </c>
      <c r="U56" s="40">
        <f t="shared" si="9"/>
        <v>1.065</v>
      </c>
      <c r="V56" s="2"/>
    </row>
    <row r="57" spans="1:21" ht="41.25">
      <c r="A57" s="13" t="s">
        <v>122</v>
      </c>
      <c r="B57" s="9" t="s">
        <v>9</v>
      </c>
      <c r="C57" s="10" t="s">
        <v>123</v>
      </c>
      <c r="D57" s="28">
        <v>140</v>
      </c>
      <c r="E57" s="28">
        <v>0</v>
      </c>
      <c r="F57" s="28">
        <f t="shared" si="0"/>
        <v>140</v>
      </c>
      <c r="G57" s="37">
        <f t="shared" si="11"/>
        <v>150.08</v>
      </c>
      <c r="H57" s="40">
        <f t="shared" si="1"/>
        <v>1.072</v>
      </c>
      <c r="I57" s="28">
        <v>0</v>
      </c>
      <c r="J57" s="28">
        <f t="shared" si="2"/>
        <v>150.08</v>
      </c>
      <c r="K57" s="40">
        <f t="shared" si="3"/>
        <v>1.072</v>
      </c>
      <c r="L57" s="28">
        <f t="shared" si="12"/>
        <v>160.28544000000002</v>
      </c>
      <c r="M57" s="40">
        <f t="shared" si="4"/>
        <v>1.068</v>
      </c>
      <c r="N57" s="28">
        <v>0</v>
      </c>
      <c r="O57" s="28">
        <f t="shared" si="5"/>
        <v>160.28544000000002</v>
      </c>
      <c r="P57" s="40">
        <f t="shared" si="6"/>
        <v>1.068</v>
      </c>
      <c r="Q57" s="28">
        <f t="shared" si="13"/>
        <v>170.70399360000002</v>
      </c>
      <c r="R57" s="40">
        <f t="shared" si="7"/>
        <v>1.065</v>
      </c>
      <c r="S57" s="28">
        <v>0</v>
      </c>
      <c r="T57" s="28">
        <f t="shared" si="8"/>
        <v>170.70399360000002</v>
      </c>
      <c r="U57" s="40">
        <f t="shared" si="9"/>
        <v>1.065</v>
      </c>
    </row>
    <row r="58" spans="1:21" ht="41.25">
      <c r="A58" s="13" t="s">
        <v>124</v>
      </c>
      <c r="B58" s="9" t="s">
        <v>6</v>
      </c>
      <c r="C58" s="10" t="s">
        <v>125</v>
      </c>
      <c r="D58" s="28">
        <v>50</v>
      </c>
      <c r="E58" s="28">
        <v>0</v>
      </c>
      <c r="F58" s="28">
        <f t="shared" si="0"/>
        <v>50</v>
      </c>
      <c r="G58" s="37">
        <f t="shared" si="11"/>
        <v>53.6</v>
      </c>
      <c r="H58" s="40">
        <f t="shared" si="1"/>
        <v>1.072</v>
      </c>
      <c r="I58" s="28">
        <v>0</v>
      </c>
      <c r="J58" s="28">
        <f t="shared" si="2"/>
        <v>53.6</v>
      </c>
      <c r="K58" s="40">
        <f t="shared" si="3"/>
        <v>1.072</v>
      </c>
      <c r="L58" s="28">
        <f t="shared" si="12"/>
        <v>57.244800000000005</v>
      </c>
      <c r="M58" s="40">
        <f t="shared" si="4"/>
        <v>1.068</v>
      </c>
      <c r="N58" s="28">
        <v>0</v>
      </c>
      <c r="O58" s="28">
        <f t="shared" si="5"/>
        <v>57.244800000000005</v>
      </c>
      <c r="P58" s="40">
        <f t="shared" si="6"/>
        <v>1.068</v>
      </c>
      <c r="Q58" s="28">
        <f t="shared" si="13"/>
        <v>60.965712</v>
      </c>
      <c r="R58" s="40">
        <f t="shared" si="7"/>
        <v>1.065</v>
      </c>
      <c r="S58" s="28">
        <v>0</v>
      </c>
      <c r="T58" s="28">
        <f t="shared" si="8"/>
        <v>60.965712</v>
      </c>
      <c r="U58" s="40">
        <f t="shared" si="9"/>
        <v>1.065</v>
      </c>
    </row>
    <row r="59" spans="1:21" ht="41.25">
      <c r="A59" s="13" t="s">
        <v>126</v>
      </c>
      <c r="B59" s="9" t="s">
        <v>6</v>
      </c>
      <c r="C59" s="10" t="s">
        <v>127</v>
      </c>
      <c r="D59" s="28">
        <v>72</v>
      </c>
      <c r="E59" s="28">
        <v>0</v>
      </c>
      <c r="F59" s="28">
        <f t="shared" si="0"/>
        <v>72</v>
      </c>
      <c r="G59" s="37">
        <f t="shared" si="11"/>
        <v>77.184</v>
      </c>
      <c r="H59" s="40">
        <f t="shared" si="1"/>
        <v>1.072</v>
      </c>
      <c r="I59" s="28">
        <v>0</v>
      </c>
      <c r="J59" s="28">
        <f t="shared" si="2"/>
        <v>77.184</v>
      </c>
      <c r="K59" s="40">
        <f t="shared" si="3"/>
        <v>1.072</v>
      </c>
      <c r="L59" s="28">
        <f t="shared" si="12"/>
        <v>82.432512</v>
      </c>
      <c r="M59" s="40">
        <f t="shared" si="4"/>
        <v>1.068</v>
      </c>
      <c r="N59" s="28">
        <v>0</v>
      </c>
      <c r="O59" s="28">
        <f t="shared" si="5"/>
        <v>82.432512</v>
      </c>
      <c r="P59" s="40">
        <f t="shared" si="6"/>
        <v>1.068</v>
      </c>
      <c r="Q59" s="28">
        <f t="shared" si="13"/>
        <v>87.79062528</v>
      </c>
      <c r="R59" s="40">
        <f t="shared" si="7"/>
        <v>1.065</v>
      </c>
      <c r="S59" s="28">
        <v>0</v>
      </c>
      <c r="T59" s="28">
        <f t="shared" si="8"/>
        <v>87.79062528</v>
      </c>
      <c r="U59" s="40">
        <f t="shared" si="9"/>
        <v>1.065</v>
      </c>
    </row>
    <row r="60" spans="1:21" ht="41.25">
      <c r="A60" s="13" t="s">
        <v>128</v>
      </c>
      <c r="B60" s="9" t="s">
        <v>129</v>
      </c>
      <c r="C60" s="10" t="s">
        <v>130</v>
      </c>
      <c r="D60" s="28">
        <v>300</v>
      </c>
      <c r="E60" s="28">
        <v>0</v>
      </c>
      <c r="F60" s="28">
        <f t="shared" si="0"/>
        <v>300</v>
      </c>
      <c r="G60" s="37">
        <f t="shared" si="11"/>
        <v>321.6</v>
      </c>
      <c r="H60" s="40">
        <f t="shared" si="1"/>
        <v>1.072</v>
      </c>
      <c r="I60" s="28">
        <v>0</v>
      </c>
      <c r="J60" s="28">
        <f t="shared" si="2"/>
        <v>321.6</v>
      </c>
      <c r="K60" s="40">
        <f t="shared" si="3"/>
        <v>1.072</v>
      </c>
      <c r="L60" s="28">
        <f t="shared" si="12"/>
        <v>343.46880000000004</v>
      </c>
      <c r="M60" s="40">
        <f t="shared" si="4"/>
        <v>1.068</v>
      </c>
      <c r="N60" s="28">
        <v>0</v>
      </c>
      <c r="O60" s="28">
        <f t="shared" si="5"/>
        <v>343.46880000000004</v>
      </c>
      <c r="P60" s="40">
        <f t="shared" si="6"/>
        <v>1.068</v>
      </c>
      <c r="Q60" s="28">
        <f t="shared" si="13"/>
        <v>365.79427200000003</v>
      </c>
      <c r="R60" s="40">
        <f t="shared" si="7"/>
        <v>1.065</v>
      </c>
      <c r="S60" s="28">
        <v>0</v>
      </c>
      <c r="T60" s="28">
        <f t="shared" si="8"/>
        <v>365.79427200000003</v>
      </c>
      <c r="U60" s="40">
        <f t="shared" si="9"/>
        <v>1.065</v>
      </c>
    </row>
    <row r="61" spans="1:21" ht="21">
      <c r="A61" s="13" t="s">
        <v>131</v>
      </c>
      <c r="B61" s="9" t="s">
        <v>132</v>
      </c>
      <c r="C61" s="10" t="s">
        <v>133</v>
      </c>
      <c r="D61" s="28">
        <v>410</v>
      </c>
      <c r="E61" s="28">
        <v>0</v>
      </c>
      <c r="F61" s="28">
        <f t="shared" si="0"/>
        <v>410</v>
      </c>
      <c r="G61" s="37">
        <f t="shared" si="11"/>
        <v>439.52000000000004</v>
      </c>
      <c r="H61" s="40">
        <f t="shared" si="1"/>
        <v>1.072</v>
      </c>
      <c r="I61" s="28">
        <v>0</v>
      </c>
      <c r="J61" s="28">
        <f t="shared" si="2"/>
        <v>439.52000000000004</v>
      </c>
      <c r="K61" s="40">
        <f t="shared" si="3"/>
        <v>1.072</v>
      </c>
      <c r="L61" s="28">
        <f t="shared" si="12"/>
        <v>469.40736000000004</v>
      </c>
      <c r="M61" s="40">
        <f t="shared" si="4"/>
        <v>1.068</v>
      </c>
      <c r="N61" s="28">
        <v>0</v>
      </c>
      <c r="O61" s="28">
        <f t="shared" si="5"/>
        <v>469.40736000000004</v>
      </c>
      <c r="P61" s="40">
        <f t="shared" si="6"/>
        <v>1.068</v>
      </c>
      <c r="Q61" s="28">
        <f t="shared" si="13"/>
        <v>499.9188384</v>
      </c>
      <c r="R61" s="40">
        <f t="shared" si="7"/>
        <v>1.065</v>
      </c>
      <c r="S61" s="28">
        <v>0</v>
      </c>
      <c r="T61" s="28">
        <f t="shared" si="8"/>
        <v>499.9188384</v>
      </c>
      <c r="U61" s="40">
        <f t="shared" si="9"/>
        <v>1.065</v>
      </c>
    </row>
    <row r="62" spans="1:21" ht="30.75">
      <c r="A62" s="13" t="s">
        <v>134</v>
      </c>
      <c r="B62" s="9" t="s">
        <v>6</v>
      </c>
      <c r="C62" s="10" t="s">
        <v>135</v>
      </c>
      <c r="D62" s="28">
        <v>836</v>
      </c>
      <c r="E62" s="28">
        <v>0</v>
      </c>
      <c r="F62" s="28">
        <f t="shared" si="0"/>
        <v>836</v>
      </c>
      <c r="G62" s="37">
        <f t="shared" si="11"/>
        <v>896.192</v>
      </c>
      <c r="H62" s="40">
        <f t="shared" si="1"/>
        <v>1.072</v>
      </c>
      <c r="I62" s="28">
        <v>0</v>
      </c>
      <c r="J62" s="28">
        <f t="shared" si="2"/>
        <v>896.192</v>
      </c>
      <c r="K62" s="40">
        <f t="shared" si="3"/>
        <v>1.072</v>
      </c>
      <c r="L62" s="28">
        <f t="shared" si="12"/>
        <v>957.133056</v>
      </c>
      <c r="M62" s="40">
        <f t="shared" si="4"/>
        <v>1.068</v>
      </c>
      <c r="N62" s="28">
        <v>0</v>
      </c>
      <c r="O62" s="28">
        <f t="shared" si="5"/>
        <v>957.133056</v>
      </c>
      <c r="P62" s="40">
        <f t="shared" si="6"/>
        <v>1.068</v>
      </c>
      <c r="Q62" s="28">
        <f t="shared" si="13"/>
        <v>1019.34670464</v>
      </c>
      <c r="R62" s="40">
        <f t="shared" si="7"/>
        <v>1.065</v>
      </c>
      <c r="S62" s="28">
        <v>0</v>
      </c>
      <c r="T62" s="28">
        <f t="shared" si="8"/>
        <v>1019.34670464</v>
      </c>
      <c r="U62" s="40">
        <f t="shared" si="9"/>
        <v>1.065</v>
      </c>
    </row>
    <row r="63" spans="1:21" ht="12.75">
      <c r="A63" s="13" t="s">
        <v>78</v>
      </c>
      <c r="B63" s="9" t="s">
        <v>6</v>
      </c>
      <c r="C63" s="10" t="s">
        <v>79</v>
      </c>
      <c r="D63" s="28">
        <f>D64+D65</f>
        <v>1050</v>
      </c>
      <c r="E63" s="28">
        <f>E64+E65</f>
        <v>259</v>
      </c>
      <c r="F63" s="28">
        <f t="shared" si="0"/>
        <v>1309</v>
      </c>
      <c r="G63" s="37">
        <f>G64+G65</f>
        <v>1000</v>
      </c>
      <c r="H63" s="40">
        <f t="shared" si="1"/>
        <v>0.9523809523809523</v>
      </c>
      <c r="I63" s="28">
        <f>I64+I65</f>
        <v>265</v>
      </c>
      <c r="J63" s="28">
        <f t="shared" si="2"/>
        <v>1265</v>
      </c>
      <c r="K63" s="40">
        <f t="shared" si="3"/>
        <v>0.9663865546218487</v>
      </c>
      <c r="L63" s="28">
        <f>L64+L65</f>
        <v>1000</v>
      </c>
      <c r="M63" s="40">
        <f t="shared" si="4"/>
        <v>1</v>
      </c>
      <c r="N63" s="28">
        <f>N64+N65</f>
        <v>283</v>
      </c>
      <c r="O63" s="28">
        <f t="shared" si="5"/>
        <v>1283</v>
      </c>
      <c r="P63" s="40">
        <f t="shared" si="6"/>
        <v>1.0142292490118576</v>
      </c>
      <c r="Q63" s="28">
        <f>Q64+Q65</f>
        <v>1000</v>
      </c>
      <c r="R63" s="40">
        <f t="shared" si="7"/>
        <v>1</v>
      </c>
      <c r="S63" s="28">
        <f>S64+S65</f>
        <v>301</v>
      </c>
      <c r="T63" s="28">
        <f t="shared" si="8"/>
        <v>1301</v>
      </c>
      <c r="U63" s="40">
        <f t="shared" si="9"/>
        <v>1.014029618082619</v>
      </c>
    </row>
    <row r="64" spans="1:21" ht="12.75">
      <c r="A64" s="11" t="s">
        <v>80</v>
      </c>
      <c r="B64" s="9" t="s">
        <v>6</v>
      </c>
      <c r="C64" s="10" t="s">
        <v>81</v>
      </c>
      <c r="D64" s="28">
        <v>0</v>
      </c>
      <c r="E64" s="28">
        <v>0</v>
      </c>
      <c r="F64" s="28">
        <f t="shared" si="0"/>
        <v>0</v>
      </c>
      <c r="G64" s="37">
        <f>D64*1.072</f>
        <v>0</v>
      </c>
      <c r="H64" s="40" t="str">
        <f t="shared" si="1"/>
        <v>-</v>
      </c>
      <c r="I64" s="28">
        <v>0</v>
      </c>
      <c r="J64" s="28">
        <f t="shared" si="2"/>
        <v>0</v>
      </c>
      <c r="K64" s="40" t="str">
        <f t="shared" si="3"/>
        <v>-</v>
      </c>
      <c r="L64" s="28">
        <f>J64*1.072</f>
        <v>0</v>
      </c>
      <c r="M64" s="40" t="str">
        <f t="shared" si="4"/>
        <v>-</v>
      </c>
      <c r="N64" s="28">
        <v>0</v>
      </c>
      <c r="O64" s="28">
        <f t="shared" si="5"/>
        <v>0</v>
      </c>
      <c r="P64" s="40" t="str">
        <f t="shared" si="6"/>
        <v>-</v>
      </c>
      <c r="Q64" s="28">
        <f>O64*1.072</f>
        <v>0</v>
      </c>
      <c r="R64" s="40" t="str">
        <f t="shared" si="7"/>
        <v>-</v>
      </c>
      <c r="S64" s="28">
        <v>0</v>
      </c>
      <c r="T64" s="28">
        <f t="shared" si="8"/>
        <v>0</v>
      </c>
      <c r="U64" s="40" t="str">
        <f t="shared" si="9"/>
        <v>-</v>
      </c>
    </row>
    <row r="65" spans="1:21" ht="12.75">
      <c r="A65" s="11" t="s">
        <v>82</v>
      </c>
      <c r="B65" s="9" t="s">
        <v>6</v>
      </c>
      <c r="C65" s="10" t="s">
        <v>83</v>
      </c>
      <c r="D65" s="28">
        <f>D66+D67</f>
        <v>1050</v>
      </c>
      <c r="E65" s="28">
        <v>259</v>
      </c>
      <c r="F65" s="28">
        <f t="shared" si="0"/>
        <v>1309</v>
      </c>
      <c r="G65" s="37">
        <v>1000</v>
      </c>
      <c r="H65" s="40">
        <f t="shared" si="1"/>
        <v>0.9523809523809523</v>
      </c>
      <c r="I65" s="28">
        <v>265</v>
      </c>
      <c r="J65" s="28">
        <f t="shared" si="2"/>
        <v>1265</v>
      </c>
      <c r="K65" s="40">
        <f t="shared" si="3"/>
        <v>0.9663865546218487</v>
      </c>
      <c r="L65" s="28">
        <v>1000</v>
      </c>
      <c r="M65" s="40">
        <f t="shared" si="4"/>
        <v>1</v>
      </c>
      <c r="N65" s="28">
        <v>283</v>
      </c>
      <c r="O65" s="28">
        <f t="shared" si="5"/>
        <v>1283</v>
      </c>
      <c r="P65" s="40">
        <f t="shared" si="6"/>
        <v>1.0142292490118576</v>
      </c>
      <c r="Q65" s="28">
        <v>1000</v>
      </c>
      <c r="R65" s="40">
        <f t="shared" si="7"/>
        <v>1</v>
      </c>
      <c r="S65" s="28">
        <v>301</v>
      </c>
      <c r="T65" s="28">
        <f t="shared" si="8"/>
        <v>1301</v>
      </c>
      <c r="U65" s="40">
        <f t="shared" si="9"/>
        <v>1.014029618082619</v>
      </c>
    </row>
    <row r="66" spans="1:21" ht="14.25" customHeight="1" hidden="1">
      <c r="A66" s="11" t="s">
        <v>84</v>
      </c>
      <c r="B66" s="9" t="s">
        <v>37</v>
      </c>
      <c r="C66" s="10" t="s">
        <v>85</v>
      </c>
      <c r="D66" s="28">
        <v>50</v>
      </c>
      <c r="E66" s="28">
        <v>52</v>
      </c>
      <c r="F66" s="28">
        <f t="shared" si="0"/>
        <v>102</v>
      </c>
      <c r="G66" s="37">
        <v>51</v>
      </c>
      <c r="H66" s="40">
        <f t="shared" si="1"/>
        <v>1.02</v>
      </c>
      <c r="I66" s="28">
        <v>52</v>
      </c>
      <c r="J66" s="28">
        <f t="shared" si="2"/>
        <v>103</v>
      </c>
      <c r="K66" s="40">
        <f t="shared" si="3"/>
        <v>1.0098039215686274</v>
      </c>
      <c r="L66" s="28">
        <v>51</v>
      </c>
      <c r="M66" s="40">
        <f t="shared" si="4"/>
        <v>1</v>
      </c>
      <c r="N66" s="28">
        <v>52</v>
      </c>
      <c r="O66" s="28">
        <f t="shared" si="5"/>
        <v>103</v>
      </c>
      <c r="P66" s="40">
        <f t="shared" si="6"/>
        <v>1</v>
      </c>
      <c r="Q66" s="28">
        <v>51</v>
      </c>
      <c r="R66" s="40">
        <f t="shared" si="7"/>
        <v>1</v>
      </c>
      <c r="S66" s="28">
        <v>52</v>
      </c>
      <c r="T66" s="28">
        <f t="shared" si="8"/>
        <v>103</v>
      </c>
      <c r="U66" s="40">
        <f t="shared" si="9"/>
        <v>1</v>
      </c>
    </row>
    <row r="67" spans="1:21" ht="12.75" customHeight="1" hidden="1">
      <c r="A67" s="11" t="s">
        <v>84</v>
      </c>
      <c r="B67" s="9" t="s">
        <v>49</v>
      </c>
      <c r="C67" s="10" t="s">
        <v>85</v>
      </c>
      <c r="D67" s="28">
        <f>1000</f>
        <v>1000</v>
      </c>
      <c r="E67" s="28">
        <f>1000</f>
        <v>1000</v>
      </c>
      <c r="F67" s="28">
        <f t="shared" si="0"/>
        <v>2000</v>
      </c>
      <c r="G67" s="37">
        <f>1000</f>
        <v>1000</v>
      </c>
      <c r="H67" s="40">
        <f t="shared" si="1"/>
        <v>1</v>
      </c>
      <c r="I67" s="28">
        <f>1000</f>
        <v>1000</v>
      </c>
      <c r="J67" s="28">
        <f t="shared" si="2"/>
        <v>2000</v>
      </c>
      <c r="K67" s="40">
        <f t="shared" si="3"/>
        <v>1</v>
      </c>
      <c r="L67" s="28">
        <f>1000</f>
        <v>1000</v>
      </c>
      <c r="M67" s="40">
        <f t="shared" si="4"/>
        <v>1</v>
      </c>
      <c r="N67" s="28">
        <f>1000</f>
        <v>1000</v>
      </c>
      <c r="O67" s="28">
        <f t="shared" si="5"/>
        <v>2000</v>
      </c>
      <c r="P67" s="40">
        <f t="shared" si="6"/>
        <v>1</v>
      </c>
      <c r="Q67" s="28">
        <f>1000</f>
        <v>1000</v>
      </c>
      <c r="R67" s="40">
        <f t="shared" si="7"/>
        <v>1</v>
      </c>
      <c r="S67" s="28">
        <f>1000</f>
        <v>1000</v>
      </c>
      <c r="T67" s="28">
        <f t="shared" si="8"/>
        <v>2000</v>
      </c>
      <c r="U67" s="40">
        <f t="shared" si="9"/>
        <v>1</v>
      </c>
    </row>
    <row r="68" spans="1:21" ht="12.75">
      <c r="A68" s="13" t="s">
        <v>86</v>
      </c>
      <c r="B68" s="9" t="s">
        <v>6</v>
      </c>
      <c r="C68" s="10" t="s">
        <v>87</v>
      </c>
      <c r="D68" s="28">
        <f>D69</f>
        <v>-1.8851</v>
      </c>
      <c r="E68" s="28">
        <f>E69</f>
        <v>-52</v>
      </c>
      <c r="F68" s="28">
        <f>E68+D68</f>
        <v>-53.8851</v>
      </c>
      <c r="G68" s="37">
        <f>G69</f>
        <v>0</v>
      </c>
      <c r="H68" s="40">
        <f>IF(D68=0,"-",G68/D68)</f>
        <v>0</v>
      </c>
      <c r="I68" s="28">
        <f>I69</f>
        <v>0</v>
      </c>
      <c r="J68" s="28">
        <f t="shared" si="2"/>
        <v>0</v>
      </c>
      <c r="K68" s="40">
        <f>IF(F68=0,"-",J68/F68)</f>
        <v>0</v>
      </c>
      <c r="L68" s="28">
        <f>L69</f>
        <v>0</v>
      </c>
      <c r="M68" s="40" t="str">
        <f>IF(G68=0,"-",L68/G68)</f>
        <v>-</v>
      </c>
      <c r="N68" s="28">
        <f>N69</f>
        <v>0</v>
      </c>
      <c r="O68" s="28">
        <f t="shared" si="5"/>
        <v>0</v>
      </c>
      <c r="P68" s="40" t="str">
        <f>IF(J68=0,"-",O68/J68)</f>
        <v>-</v>
      </c>
      <c r="Q68" s="28">
        <f>Q69</f>
        <v>0</v>
      </c>
      <c r="R68" s="40" t="str">
        <f>IF(L68=0,"-",Q68/L68)</f>
        <v>-</v>
      </c>
      <c r="S68" s="28">
        <f>S69</f>
        <v>0</v>
      </c>
      <c r="T68" s="28">
        <f t="shared" si="8"/>
        <v>0</v>
      </c>
      <c r="U68" s="40" t="str">
        <f>IF(O68=0,"-",T68/O68)</f>
        <v>-</v>
      </c>
    </row>
    <row r="69" spans="1:21" ht="21">
      <c r="A69" s="11" t="s">
        <v>88</v>
      </c>
      <c r="B69" s="9" t="s">
        <v>89</v>
      </c>
      <c r="C69" s="10" t="s">
        <v>90</v>
      </c>
      <c r="D69" s="28">
        <v>-1.8851</v>
      </c>
      <c r="E69" s="28">
        <v>-52</v>
      </c>
      <c r="F69" s="28">
        <f>E69+D69</f>
        <v>-53.8851</v>
      </c>
      <c r="G69" s="37">
        <v>0</v>
      </c>
      <c r="H69" s="40">
        <f>IF(D69=0,"-",G69/D69)</f>
        <v>0</v>
      </c>
      <c r="I69" s="28">
        <v>0</v>
      </c>
      <c r="J69" s="28">
        <f t="shared" si="2"/>
        <v>0</v>
      </c>
      <c r="K69" s="40">
        <f>IF(F69=0,"-",J69/F69)</f>
        <v>0</v>
      </c>
      <c r="L69" s="28">
        <v>0</v>
      </c>
      <c r="M69" s="40" t="str">
        <f>IF(G69=0,"-",L69/G69)</f>
        <v>-</v>
      </c>
      <c r="N69" s="28">
        <v>0</v>
      </c>
      <c r="O69" s="28">
        <f t="shared" si="5"/>
        <v>0</v>
      </c>
      <c r="P69" s="40" t="str">
        <f>IF(J69=0,"-",O69/J69)</f>
        <v>-</v>
      </c>
      <c r="Q69" s="28">
        <v>0</v>
      </c>
      <c r="R69" s="40" t="str">
        <f>IF(L69=0,"-",Q69/L69)</f>
        <v>-</v>
      </c>
      <c r="S69" s="28">
        <v>0</v>
      </c>
      <c r="T69" s="28">
        <f t="shared" si="8"/>
        <v>0</v>
      </c>
      <c r="U69" s="40" t="str">
        <f>IF(O69=0,"-",T69/O69)</f>
        <v>-</v>
      </c>
    </row>
    <row r="70" spans="1:21" s="7" customFormat="1" ht="12.75">
      <c r="A70" s="38" t="s">
        <v>172</v>
      </c>
      <c r="B70" s="5" t="s">
        <v>6</v>
      </c>
      <c r="C70" s="6" t="s">
        <v>173</v>
      </c>
      <c r="D70" s="27">
        <v>533022.958</v>
      </c>
      <c r="E70" s="27">
        <v>120635.77</v>
      </c>
      <c r="F70" s="27">
        <f>E70+D70</f>
        <v>653658.728</v>
      </c>
      <c r="G70" s="43">
        <f>D70*1.072</f>
        <v>571400.610976</v>
      </c>
      <c r="H70" s="39">
        <f>IF(D70=0,"-",G70/D70)</f>
        <v>1.072</v>
      </c>
      <c r="I70" s="27">
        <f>E70*1.072</f>
        <v>129321.54544000002</v>
      </c>
      <c r="J70" s="27">
        <f>I70+G70</f>
        <v>700722.156416</v>
      </c>
      <c r="K70" s="39">
        <f>IF(F70=0,"-",J70/F70)</f>
        <v>1.072</v>
      </c>
      <c r="L70" s="27">
        <f>G70*1.068</f>
        <v>610255.852522368</v>
      </c>
      <c r="M70" s="39">
        <f>IF(G70=0,"-",L70/G70)</f>
        <v>1.068</v>
      </c>
      <c r="N70" s="27">
        <f>I70*1.068</f>
        <v>138115.41052992002</v>
      </c>
      <c r="O70" s="27">
        <f t="shared" si="5"/>
        <v>748371.263052288</v>
      </c>
      <c r="P70" s="39">
        <f>IF(J70=0,"-",O70/J70)</f>
        <v>1.068</v>
      </c>
      <c r="Q70" s="27">
        <f>L70*1.065</f>
        <v>649922.4829363219</v>
      </c>
      <c r="R70" s="39">
        <f>IF(L70=0,"-",Q70/L70)</f>
        <v>1.065</v>
      </c>
      <c r="S70" s="27">
        <f>N70*1.065</f>
        <v>147092.9122143648</v>
      </c>
      <c r="T70" s="27">
        <f t="shared" si="8"/>
        <v>797015.3951506866</v>
      </c>
      <c r="U70" s="39">
        <f>IF(O70=0,"-",T70/O70)</f>
        <v>1.065</v>
      </c>
    </row>
    <row r="71" ht="12.75">
      <c r="C71" s="14"/>
    </row>
  </sheetData>
  <sheetProtection/>
  <mergeCells count="6">
    <mergeCell ref="L1:P1"/>
    <mergeCell ref="Q1:U1"/>
    <mergeCell ref="A1:A2"/>
    <mergeCell ref="B1:C1"/>
    <mergeCell ref="D1:F1"/>
    <mergeCell ref="G1:K1"/>
  </mergeCells>
  <printOptions horizontalCentered="1"/>
  <pageMargins left="0.7874015748031497" right="0.5905511811023623" top="0.3937007874015748" bottom="0.3937007874015748" header="0.5118110236220472" footer="0.5118110236220472"/>
  <pageSetup fitToHeight="4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34"/>
  <sheetViews>
    <sheetView tabSelected="1" view="pageBreakPreview" zoomScale="80" zoomScaleNormal="80" zoomScaleSheetLayoutView="80" workbookViewId="0" topLeftCell="A1">
      <selection activeCell="G128" sqref="G128"/>
    </sheetView>
  </sheetViews>
  <sheetFormatPr defaultColWidth="9.125" defaultRowHeight="12.75"/>
  <cols>
    <col min="1" max="1" width="10.375" style="46" customWidth="1"/>
    <col min="2" max="2" width="25.50390625" style="46" customWidth="1"/>
    <col min="3" max="3" width="22.875" style="46" customWidth="1"/>
    <col min="4" max="4" width="36.00390625" style="94" customWidth="1"/>
    <col min="5" max="5" width="16.50390625" style="46" customWidth="1"/>
    <col min="6" max="7" width="12.375" style="95" customWidth="1"/>
    <col min="8" max="8" width="12.875" style="89" customWidth="1"/>
    <col min="9" max="9" width="12.50390625" style="89" customWidth="1"/>
    <col min="10" max="10" width="13.625" style="89" customWidth="1"/>
    <col min="11" max="11" width="13.75390625" style="89" customWidth="1"/>
    <col min="12" max="14" width="9.125" style="46" customWidth="1"/>
    <col min="15" max="15" width="5.75390625" style="46" customWidth="1"/>
    <col min="16" max="16384" width="9.125" style="46" customWidth="1"/>
  </cols>
  <sheetData>
    <row r="1" spans="1:11" s="45" customFormat="1" ht="24" customHeight="1">
      <c r="A1" s="148" t="s">
        <v>370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s="45" customFormat="1" ht="18" customHeight="1">
      <c r="A2" s="149" t="s">
        <v>412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s="45" customFormat="1" ht="18" customHeight="1" thickBot="1">
      <c r="A3" s="96"/>
      <c r="B3" s="96"/>
      <c r="C3" s="96"/>
      <c r="D3" s="96"/>
      <c r="E3" s="96"/>
      <c r="F3" s="96"/>
      <c r="G3" s="96"/>
      <c r="H3" s="96"/>
      <c r="I3" s="96"/>
      <c r="J3" s="96"/>
      <c r="K3" s="181" t="s">
        <v>347</v>
      </c>
    </row>
    <row r="4" spans="1:11" s="45" customFormat="1" ht="18" customHeight="1">
      <c r="A4" s="97"/>
      <c r="B4" s="97"/>
      <c r="C4" s="97"/>
      <c r="D4" s="97"/>
      <c r="E4" s="97"/>
      <c r="F4" s="97"/>
      <c r="G4" s="97"/>
      <c r="H4" s="97"/>
      <c r="I4" s="97"/>
      <c r="J4" s="98" t="s">
        <v>351</v>
      </c>
      <c r="K4" s="182" t="s">
        <v>348</v>
      </c>
    </row>
    <row r="5" spans="1:11" s="45" customFormat="1" ht="18" customHeight="1">
      <c r="A5" s="97"/>
      <c r="B5" s="97"/>
      <c r="C5" s="97"/>
      <c r="D5" s="97" t="s">
        <v>413</v>
      </c>
      <c r="E5" s="97"/>
      <c r="F5" s="97"/>
      <c r="G5" s="97"/>
      <c r="H5" s="97"/>
      <c r="I5" s="97"/>
      <c r="J5" s="98" t="s">
        <v>352</v>
      </c>
      <c r="K5" s="183" t="s">
        <v>414</v>
      </c>
    </row>
    <row r="6" spans="1:11" s="45" customFormat="1" ht="18" customHeight="1">
      <c r="A6" s="97"/>
      <c r="B6" s="97"/>
      <c r="C6" s="97"/>
      <c r="D6" s="97"/>
      <c r="E6" s="97"/>
      <c r="F6" s="97"/>
      <c r="G6" s="97"/>
      <c r="H6" s="97"/>
      <c r="I6" s="97"/>
      <c r="J6" s="98" t="s">
        <v>353</v>
      </c>
      <c r="K6" s="183"/>
    </row>
    <row r="7" spans="1:11" s="45" customFormat="1" ht="18" customHeight="1">
      <c r="A7" s="99" t="s">
        <v>357</v>
      </c>
      <c r="B7" s="97"/>
      <c r="C7" s="100"/>
      <c r="D7" s="150" t="s">
        <v>369</v>
      </c>
      <c r="E7" s="150"/>
      <c r="F7" s="150"/>
      <c r="G7" s="118"/>
      <c r="H7" s="100"/>
      <c r="I7" s="97"/>
      <c r="J7" s="98" t="s">
        <v>354</v>
      </c>
      <c r="K7" s="183" t="s">
        <v>39</v>
      </c>
    </row>
    <row r="8" spans="1:11" s="45" customFormat="1" ht="18" customHeight="1">
      <c r="A8" s="99" t="s">
        <v>358</v>
      </c>
      <c r="B8" s="97"/>
      <c r="C8" s="97"/>
      <c r="D8" s="151" t="s">
        <v>371</v>
      </c>
      <c r="E8" s="151"/>
      <c r="F8" s="151"/>
      <c r="G8" s="118"/>
      <c r="H8" s="97"/>
      <c r="I8" s="97"/>
      <c r="J8" s="98" t="s">
        <v>355</v>
      </c>
      <c r="K8" s="183" t="s">
        <v>349</v>
      </c>
    </row>
    <row r="9" spans="1:11" s="45" customFormat="1" ht="18" customHeight="1" thickBot="1">
      <c r="A9" s="99" t="s">
        <v>359</v>
      </c>
      <c r="B9" s="97"/>
      <c r="C9" s="97"/>
      <c r="D9" s="99" t="s">
        <v>360</v>
      </c>
      <c r="E9" s="97"/>
      <c r="F9" s="97"/>
      <c r="G9" s="97"/>
      <c r="H9" s="97"/>
      <c r="I9" s="97"/>
      <c r="J9" s="98" t="s">
        <v>356</v>
      </c>
      <c r="K9" s="184" t="s">
        <v>350</v>
      </c>
    </row>
    <row r="10" spans="1:11" s="45" customFormat="1" ht="18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185"/>
    </row>
    <row r="11" spans="1:11" ht="24.75" customHeight="1">
      <c r="A11" s="152" t="s">
        <v>229</v>
      </c>
      <c r="B11" s="152" t="s">
        <v>230</v>
      </c>
      <c r="C11" s="153" t="s">
        <v>231</v>
      </c>
      <c r="D11" s="154"/>
      <c r="E11" s="155" t="s">
        <v>234</v>
      </c>
      <c r="F11" s="157" t="s">
        <v>415</v>
      </c>
      <c r="G11" s="158" t="s">
        <v>416</v>
      </c>
      <c r="H11" s="158" t="s">
        <v>417</v>
      </c>
      <c r="I11" s="159" t="s">
        <v>418</v>
      </c>
      <c r="J11" s="158" t="s">
        <v>242</v>
      </c>
      <c r="K11" s="158"/>
    </row>
    <row r="12" spans="1:11" ht="74.25" customHeight="1">
      <c r="A12" s="152"/>
      <c r="B12" s="152"/>
      <c r="C12" s="135" t="s">
        <v>232</v>
      </c>
      <c r="D12" s="135" t="s">
        <v>233</v>
      </c>
      <c r="E12" s="156"/>
      <c r="F12" s="157"/>
      <c r="G12" s="158"/>
      <c r="H12" s="158"/>
      <c r="I12" s="159"/>
      <c r="J12" s="48" t="s">
        <v>419</v>
      </c>
      <c r="K12" s="48" t="s">
        <v>420</v>
      </c>
    </row>
    <row r="13" spans="1:11" ht="22.5">
      <c r="A13" s="49"/>
      <c r="B13" s="49"/>
      <c r="C13" s="50" t="s">
        <v>375</v>
      </c>
      <c r="D13" s="76" t="s">
        <v>5</v>
      </c>
      <c r="E13" s="51"/>
      <c r="F13" s="116">
        <f>F14+F39+F43+F48+F53+F56+F83+F22+F33</f>
        <v>1020150.2500000001</v>
      </c>
      <c r="G13" s="116">
        <f>G14+G39+G43+G48+G53+G56+G83+G22+G33</f>
        <v>947100</v>
      </c>
      <c r="H13" s="136">
        <f>H14+H39+H43+H48+H53+H56+H83+H22+H33</f>
        <v>114637.76999999999</v>
      </c>
      <c r="I13" s="116">
        <f>I14+I39+I43+I48+I53+I56+I83+I22+I33</f>
        <v>954100</v>
      </c>
      <c r="J13" s="116">
        <f>J14+J39+J43+J48+J53+J56+J83+J22+J33</f>
        <v>1035000</v>
      </c>
      <c r="K13" s="116">
        <f>K14+K39+K43+K48+K53+K56+K83+K22+K33</f>
        <v>1081900</v>
      </c>
    </row>
    <row r="14" spans="1:11" s="53" customFormat="1" ht="11.25">
      <c r="A14" s="52"/>
      <c r="B14" s="52"/>
      <c r="C14" s="50" t="s">
        <v>10</v>
      </c>
      <c r="D14" s="103" t="s">
        <v>8</v>
      </c>
      <c r="E14" s="51"/>
      <c r="F14" s="116">
        <f>F15+F19+F20+F21</f>
        <v>181055.38999999998</v>
      </c>
      <c r="G14" s="127">
        <f>G15+G19+G20+G21</f>
        <v>163200</v>
      </c>
      <c r="H14" s="136">
        <f>H15+H19+H20+H21</f>
        <v>13594.07</v>
      </c>
      <c r="I14" s="116">
        <f>I15+I19+I20+I21</f>
        <v>170200</v>
      </c>
      <c r="J14" s="116">
        <f>J15+J19+J20+J21</f>
        <v>168200</v>
      </c>
      <c r="K14" s="116">
        <f>K15+K19+K20+K21</f>
        <v>168200</v>
      </c>
    </row>
    <row r="15" spans="1:11" ht="66.75" customHeight="1">
      <c r="A15" s="49"/>
      <c r="B15" s="160" t="s">
        <v>239</v>
      </c>
      <c r="C15" s="54" t="s">
        <v>376</v>
      </c>
      <c r="D15" s="121" t="s">
        <v>182</v>
      </c>
      <c r="E15" s="163" t="s">
        <v>288</v>
      </c>
      <c r="F15" s="112">
        <v>180959.77</v>
      </c>
      <c r="G15" s="112">
        <v>163000</v>
      </c>
      <c r="H15" s="137">
        <v>13594.07</v>
      </c>
      <c r="I15" s="114">
        <v>170000</v>
      </c>
      <c r="J15" s="114">
        <v>168000</v>
      </c>
      <c r="K15" s="114">
        <v>168000</v>
      </c>
    </row>
    <row r="16" spans="1:11" ht="67.5" customHeight="1" hidden="1">
      <c r="A16" s="49"/>
      <c r="B16" s="161"/>
      <c r="C16" s="54" t="s">
        <v>235</v>
      </c>
      <c r="D16" s="70" t="s">
        <v>183</v>
      </c>
      <c r="E16" s="164"/>
      <c r="F16" s="112"/>
      <c r="G16" s="112"/>
      <c r="H16" s="138"/>
      <c r="I16" s="114"/>
      <c r="J16" s="114"/>
      <c r="K16" s="114"/>
    </row>
    <row r="17" spans="1:11" s="58" customFormat="1" ht="37.5" customHeight="1" hidden="1">
      <c r="A17" s="56"/>
      <c r="B17" s="161"/>
      <c r="C17" s="57" t="s">
        <v>236</v>
      </c>
      <c r="D17" s="55" t="s">
        <v>184</v>
      </c>
      <c r="E17" s="164"/>
      <c r="F17" s="110"/>
      <c r="G17" s="110"/>
      <c r="H17" s="138"/>
      <c r="I17" s="114"/>
      <c r="J17" s="114"/>
      <c r="K17" s="114"/>
    </row>
    <row r="18" spans="1:11" ht="71.25" customHeight="1" hidden="1">
      <c r="A18" s="49"/>
      <c r="B18" s="161"/>
      <c r="C18" s="54" t="s">
        <v>237</v>
      </c>
      <c r="D18" s="55" t="s">
        <v>196</v>
      </c>
      <c r="E18" s="164"/>
      <c r="F18" s="112"/>
      <c r="G18" s="112"/>
      <c r="H18" s="138"/>
      <c r="I18" s="114"/>
      <c r="J18" s="114"/>
      <c r="K18" s="114"/>
    </row>
    <row r="19" spans="1:11" ht="75.75" customHeight="1" hidden="1">
      <c r="A19" s="49"/>
      <c r="B19" s="166"/>
      <c r="C19" s="122" t="s">
        <v>235</v>
      </c>
      <c r="D19" s="120" t="s">
        <v>367</v>
      </c>
      <c r="E19" s="168"/>
      <c r="F19" s="112"/>
      <c r="G19" s="112"/>
      <c r="H19" s="138"/>
      <c r="I19" s="114"/>
      <c r="J19" s="114"/>
      <c r="K19" s="114"/>
    </row>
    <row r="20" spans="1:11" ht="35.25" customHeight="1" hidden="1">
      <c r="A20" s="49"/>
      <c r="B20" s="166"/>
      <c r="C20" s="123" t="s">
        <v>236</v>
      </c>
      <c r="D20" s="117" t="s">
        <v>184</v>
      </c>
      <c r="E20" s="168"/>
      <c r="F20" s="112"/>
      <c r="G20" s="112"/>
      <c r="H20" s="138"/>
      <c r="I20" s="114"/>
      <c r="J20" s="114"/>
      <c r="K20" s="114"/>
    </row>
    <row r="21" spans="1:11" ht="75" customHeight="1">
      <c r="A21" s="49"/>
      <c r="B21" s="167"/>
      <c r="C21" s="63" t="s">
        <v>410</v>
      </c>
      <c r="D21" s="101" t="s">
        <v>411</v>
      </c>
      <c r="E21" s="169"/>
      <c r="F21" s="112">
        <v>95.62</v>
      </c>
      <c r="G21" s="112">
        <v>200</v>
      </c>
      <c r="H21" s="138">
        <v>0</v>
      </c>
      <c r="I21" s="114">
        <v>200</v>
      </c>
      <c r="J21" s="114">
        <v>200</v>
      </c>
      <c r="K21" s="114">
        <v>200</v>
      </c>
    </row>
    <row r="22" spans="1:11" ht="35.25" customHeight="1">
      <c r="A22" s="49"/>
      <c r="B22" s="54"/>
      <c r="C22" s="50" t="s">
        <v>377</v>
      </c>
      <c r="D22" s="104" t="s">
        <v>198</v>
      </c>
      <c r="E22" s="59"/>
      <c r="F22" s="116">
        <f>SUM(F23:F26)</f>
        <v>807046.93</v>
      </c>
      <c r="G22" s="116">
        <f>SUM(G23:G26)</f>
        <v>728150</v>
      </c>
      <c r="H22" s="136">
        <f>SUM(H23:H26)</f>
        <v>92576.36</v>
      </c>
      <c r="I22" s="116">
        <f>SUM(I23:I26)</f>
        <v>728150</v>
      </c>
      <c r="J22" s="116">
        <f>SUM(J23:J26)</f>
        <v>809790</v>
      </c>
      <c r="K22" s="116">
        <f>SUM(K23:K26)</f>
        <v>855090</v>
      </c>
    </row>
    <row r="23" spans="1:11" ht="39.75" customHeight="1">
      <c r="A23" s="49"/>
      <c r="B23" s="160" t="s">
        <v>240</v>
      </c>
      <c r="C23" s="54" t="s">
        <v>378</v>
      </c>
      <c r="D23" s="55" t="s">
        <v>199</v>
      </c>
      <c r="E23" s="163" t="s">
        <v>241</v>
      </c>
      <c r="F23" s="128">
        <v>404486.78</v>
      </c>
      <c r="G23" s="128">
        <v>344890</v>
      </c>
      <c r="H23" s="138">
        <v>48829.16</v>
      </c>
      <c r="I23" s="111">
        <v>344890</v>
      </c>
      <c r="J23" s="111">
        <v>386340</v>
      </c>
      <c r="K23" s="111">
        <v>408950</v>
      </c>
    </row>
    <row r="24" spans="1:11" ht="52.5" customHeight="1">
      <c r="A24" s="49"/>
      <c r="B24" s="161"/>
      <c r="C24" s="54" t="s">
        <v>379</v>
      </c>
      <c r="D24" s="55" t="s">
        <v>200</v>
      </c>
      <c r="E24" s="164"/>
      <c r="F24" s="128">
        <v>2188.39</v>
      </c>
      <c r="G24" s="128">
        <v>2400</v>
      </c>
      <c r="H24" s="138">
        <v>181.2</v>
      </c>
      <c r="I24" s="111">
        <v>2400</v>
      </c>
      <c r="J24" s="111">
        <v>2640</v>
      </c>
      <c r="K24" s="111">
        <v>2720</v>
      </c>
    </row>
    <row r="25" spans="1:11" ht="51.75" customHeight="1">
      <c r="A25" s="49"/>
      <c r="B25" s="161"/>
      <c r="C25" s="54" t="s">
        <v>381</v>
      </c>
      <c r="D25" s="55" t="s">
        <v>201</v>
      </c>
      <c r="E25" s="164"/>
      <c r="F25" s="112">
        <v>446856.66</v>
      </c>
      <c r="G25" s="128">
        <v>426350</v>
      </c>
      <c r="H25" s="138">
        <v>48421.19</v>
      </c>
      <c r="I25" s="111">
        <v>426350</v>
      </c>
      <c r="J25" s="111">
        <v>471410</v>
      </c>
      <c r="K25" s="111">
        <v>493780</v>
      </c>
    </row>
    <row r="26" spans="1:11" ht="50.25" customHeight="1">
      <c r="A26" s="49"/>
      <c r="B26" s="162"/>
      <c r="C26" s="54" t="s">
        <v>380</v>
      </c>
      <c r="D26" s="55" t="s">
        <v>202</v>
      </c>
      <c r="E26" s="165"/>
      <c r="F26" s="128">
        <v>-46484.9</v>
      </c>
      <c r="G26" s="128">
        <v>-45490</v>
      </c>
      <c r="H26" s="138">
        <v>-4855.19</v>
      </c>
      <c r="I26" s="111">
        <v>-45490</v>
      </c>
      <c r="J26" s="111">
        <v>-50600</v>
      </c>
      <c r="K26" s="111">
        <v>-50360</v>
      </c>
    </row>
    <row r="27" spans="1:11" ht="22.5" customHeight="1" hidden="1">
      <c r="A27" s="49"/>
      <c r="B27" s="54"/>
      <c r="C27" s="54" t="s">
        <v>247</v>
      </c>
      <c r="D27" s="70" t="s">
        <v>153</v>
      </c>
      <c r="E27" s="60"/>
      <c r="F27" s="112"/>
      <c r="G27" s="112"/>
      <c r="H27" s="139"/>
      <c r="I27" s="129"/>
      <c r="J27" s="129"/>
      <c r="K27" s="129"/>
    </row>
    <row r="28" spans="1:11" ht="34.5" customHeight="1" hidden="1">
      <c r="A28" s="49"/>
      <c r="B28" s="160" t="s">
        <v>243</v>
      </c>
      <c r="C28" s="54" t="s">
        <v>248</v>
      </c>
      <c r="D28" s="70" t="s">
        <v>155</v>
      </c>
      <c r="E28" s="170" t="s">
        <v>238</v>
      </c>
      <c r="F28" s="112"/>
      <c r="G28" s="112"/>
      <c r="H28" s="138"/>
      <c r="I28" s="114"/>
      <c r="J28" s="114"/>
      <c r="K28" s="114"/>
    </row>
    <row r="29" spans="1:11" ht="39.75" customHeight="1" hidden="1">
      <c r="A29" s="49"/>
      <c r="B29" s="162"/>
      <c r="C29" s="54" t="s">
        <v>249</v>
      </c>
      <c r="D29" s="70" t="s">
        <v>157</v>
      </c>
      <c r="E29" s="170"/>
      <c r="F29" s="112"/>
      <c r="G29" s="112"/>
      <c r="H29" s="138"/>
      <c r="I29" s="114"/>
      <c r="J29" s="114"/>
      <c r="K29" s="114"/>
    </row>
    <row r="30" spans="1:11" ht="60" hidden="1">
      <c r="A30" s="49"/>
      <c r="B30" s="160" t="s">
        <v>243</v>
      </c>
      <c r="C30" s="54" t="s">
        <v>250</v>
      </c>
      <c r="D30" s="70" t="s">
        <v>185</v>
      </c>
      <c r="E30" s="163" t="s">
        <v>238</v>
      </c>
      <c r="F30" s="112"/>
      <c r="G30" s="112"/>
      <c r="H30" s="138"/>
      <c r="I30" s="114"/>
      <c r="J30" s="114"/>
      <c r="K30" s="114"/>
    </row>
    <row r="31" spans="1:11" ht="39" customHeight="1" hidden="1">
      <c r="A31" s="49"/>
      <c r="B31" s="162"/>
      <c r="C31" s="54" t="s">
        <v>251</v>
      </c>
      <c r="D31" s="70" t="s">
        <v>186</v>
      </c>
      <c r="E31" s="164"/>
      <c r="F31" s="112"/>
      <c r="G31" s="112"/>
      <c r="H31" s="138"/>
      <c r="I31" s="114"/>
      <c r="J31" s="114"/>
      <c r="K31" s="114"/>
    </row>
    <row r="32" spans="1:11" ht="26.25" customHeight="1" hidden="1">
      <c r="A32" s="49"/>
      <c r="B32" s="54" t="s">
        <v>244</v>
      </c>
      <c r="C32" s="54" t="s">
        <v>252</v>
      </c>
      <c r="D32" s="70" t="s">
        <v>21</v>
      </c>
      <c r="E32" s="62"/>
      <c r="F32" s="112"/>
      <c r="G32" s="112"/>
      <c r="H32" s="138"/>
      <c r="I32" s="114"/>
      <c r="J32" s="114"/>
      <c r="K32" s="114"/>
    </row>
    <row r="33" spans="1:11" ht="15" customHeight="1">
      <c r="A33" s="49"/>
      <c r="B33" s="54"/>
      <c r="C33" s="50" t="s">
        <v>382</v>
      </c>
      <c r="D33" s="103" t="s">
        <v>143</v>
      </c>
      <c r="E33" s="62"/>
      <c r="F33" s="116">
        <f>F34+F36</f>
        <v>21947.93</v>
      </c>
      <c r="G33" s="116">
        <f>G34+G36</f>
        <v>43000</v>
      </c>
      <c r="H33" s="136">
        <f>H34+H36</f>
        <v>4317.34</v>
      </c>
      <c r="I33" s="116">
        <f>I34+I36</f>
        <v>43000</v>
      </c>
      <c r="J33" s="116">
        <f>J34+J36</f>
        <v>43000</v>
      </c>
      <c r="K33" s="116">
        <f>K34+K36</f>
        <v>43000</v>
      </c>
    </row>
    <row r="34" spans="1:11" ht="15" customHeight="1">
      <c r="A34" s="49"/>
      <c r="B34" s="54"/>
      <c r="C34" s="63" t="s">
        <v>383</v>
      </c>
      <c r="D34" s="105" t="s">
        <v>333</v>
      </c>
      <c r="E34" s="62"/>
      <c r="F34" s="116">
        <f aca="true" t="shared" si="0" ref="F34:K34">F35</f>
        <v>845.92</v>
      </c>
      <c r="G34" s="116">
        <f t="shared" si="0"/>
        <v>12000</v>
      </c>
      <c r="H34" s="136">
        <f t="shared" si="0"/>
        <v>-13.78</v>
      </c>
      <c r="I34" s="116">
        <f t="shared" si="0"/>
        <v>12000</v>
      </c>
      <c r="J34" s="116">
        <f t="shared" si="0"/>
        <v>12000</v>
      </c>
      <c r="K34" s="116">
        <f t="shared" si="0"/>
        <v>12000</v>
      </c>
    </row>
    <row r="35" spans="1:11" ht="49.5" customHeight="1">
      <c r="A35" s="49"/>
      <c r="B35" s="54" t="s">
        <v>361</v>
      </c>
      <c r="C35" s="54" t="s">
        <v>146</v>
      </c>
      <c r="D35" s="70" t="s">
        <v>332</v>
      </c>
      <c r="E35" s="61" t="s">
        <v>288</v>
      </c>
      <c r="F35" s="128">
        <v>845.92</v>
      </c>
      <c r="G35" s="128">
        <v>12000</v>
      </c>
      <c r="H35" s="137">
        <v>-13.78</v>
      </c>
      <c r="I35" s="114">
        <v>12000</v>
      </c>
      <c r="J35" s="114">
        <v>12000</v>
      </c>
      <c r="K35" s="114">
        <v>12000</v>
      </c>
    </row>
    <row r="36" spans="1:11" ht="15" customHeight="1">
      <c r="A36" s="49"/>
      <c r="B36" s="54"/>
      <c r="C36" s="63" t="s">
        <v>384</v>
      </c>
      <c r="D36" s="105" t="s">
        <v>147</v>
      </c>
      <c r="E36" s="61"/>
      <c r="F36" s="116">
        <f>F37+F38</f>
        <v>21102.010000000002</v>
      </c>
      <c r="G36" s="116">
        <f>G37+G38</f>
        <v>31000</v>
      </c>
      <c r="H36" s="136">
        <f>H37+H38</f>
        <v>4331.12</v>
      </c>
      <c r="I36" s="116">
        <f>I37+I38</f>
        <v>31000</v>
      </c>
      <c r="J36" s="116">
        <f>J37+J38</f>
        <v>31000</v>
      </c>
      <c r="K36" s="116">
        <f>K37+K38</f>
        <v>31000</v>
      </c>
    </row>
    <row r="37" spans="1:11" ht="39" customHeight="1">
      <c r="A37" s="49"/>
      <c r="B37" s="160" t="s">
        <v>336</v>
      </c>
      <c r="C37" s="63" t="s">
        <v>385</v>
      </c>
      <c r="D37" s="101" t="s">
        <v>334</v>
      </c>
      <c r="E37" s="163" t="s">
        <v>238</v>
      </c>
      <c r="F37" s="128">
        <v>12084</v>
      </c>
      <c r="G37" s="128">
        <v>20000</v>
      </c>
      <c r="H37" s="137">
        <v>0</v>
      </c>
      <c r="I37" s="114">
        <v>20000</v>
      </c>
      <c r="J37" s="114">
        <v>20000</v>
      </c>
      <c r="K37" s="114">
        <v>20000</v>
      </c>
    </row>
    <row r="38" spans="1:11" ht="36" customHeight="1">
      <c r="A38" s="49"/>
      <c r="B38" s="162"/>
      <c r="C38" s="63" t="s">
        <v>386</v>
      </c>
      <c r="D38" s="101" t="s">
        <v>335</v>
      </c>
      <c r="E38" s="164"/>
      <c r="F38" s="128">
        <v>9018.01</v>
      </c>
      <c r="G38" s="128">
        <v>11000</v>
      </c>
      <c r="H38" s="137">
        <v>4331.12</v>
      </c>
      <c r="I38" s="114">
        <v>11000</v>
      </c>
      <c r="J38" s="114">
        <v>11000</v>
      </c>
      <c r="K38" s="114">
        <v>11000</v>
      </c>
    </row>
    <row r="39" spans="1:11" s="53" customFormat="1" ht="14.25" customHeight="1" hidden="1">
      <c r="A39" s="52"/>
      <c r="B39" s="54"/>
      <c r="C39" s="50" t="s">
        <v>253</v>
      </c>
      <c r="D39" s="76" t="s">
        <v>25</v>
      </c>
      <c r="E39" s="64"/>
      <c r="F39" s="116">
        <f>F40+F41+F42</f>
        <v>0</v>
      </c>
      <c r="G39" s="116"/>
      <c r="H39" s="136">
        <f>H40+H41+H42</f>
        <v>0</v>
      </c>
      <c r="I39" s="116">
        <f>I40+I41+I42</f>
        <v>0</v>
      </c>
      <c r="J39" s="116">
        <f>J40+J41+J42</f>
        <v>0</v>
      </c>
      <c r="K39" s="116">
        <f>K40+K41+K42</f>
        <v>0</v>
      </c>
    </row>
    <row r="40" spans="1:11" ht="45.75" customHeight="1" hidden="1">
      <c r="A40" s="49"/>
      <c r="B40" s="54" t="s">
        <v>246</v>
      </c>
      <c r="C40" s="54" t="s">
        <v>254</v>
      </c>
      <c r="D40" s="70" t="s">
        <v>27</v>
      </c>
      <c r="E40" s="65" t="s">
        <v>238</v>
      </c>
      <c r="F40" s="112"/>
      <c r="G40" s="112"/>
      <c r="H40" s="138"/>
      <c r="I40" s="114"/>
      <c r="J40" s="114"/>
      <c r="K40" s="114"/>
    </row>
    <row r="41" spans="1:11" ht="72" hidden="1">
      <c r="A41" s="49"/>
      <c r="B41" s="54" t="s">
        <v>246</v>
      </c>
      <c r="C41" s="54" t="s">
        <v>255</v>
      </c>
      <c r="D41" s="70" t="s">
        <v>118</v>
      </c>
      <c r="E41" s="61" t="s">
        <v>245</v>
      </c>
      <c r="F41" s="112"/>
      <c r="G41" s="112"/>
      <c r="H41" s="138"/>
      <c r="I41" s="114"/>
      <c r="J41" s="114"/>
      <c r="K41" s="114"/>
    </row>
    <row r="42" spans="1:11" ht="69" customHeight="1" hidden="1">
      <c r="A42" s="49"/>
      <c r="B42" s="54"/>
      <c r="C42" s="54" t="s">
        <v>222</v>
      </c>
      <c r="D42" s="70" t="s">
        <v>223</v>
      </c>
      <c r="E42" s="62"/>
      <c r="F42" s="112">
        <v>0</v>
      </c>
      <c r="G42" s="112"/>
      <c r="H42" s="138">
        <v>0</v>
      </c>
      <c r="I42" s="114">
        <v>0</v>
      </c>
      <c r="J42" s="114">
        <v>0</v>
      </c>
      <c r="K42" s="114">
        <v>0</v>
      </c>
    </row>
    <row r="43" spans="1:11" s="53" customFormat="1" ht="35.25" customHeight="1" hidden="1">
      <c r="A43" s="52"/>
      <c r="B43" s="54"/>
      <c r="C43" s="50" t="s">
        <v>257</v>
      </c>
      <c r="D43" s="76" t="s">
        <v>31</v>
      </c>
      <c r="E43" s="62"/>
      <c r="F43" s="116">
        <f>F46+F47+F45+F44</f>
        <v>0</v>
      </c>
      <c r="G43" s="116"/>
      <c r="H43" s="136">
        <f>H46+H47+H45+H44</f>
        <v>0</v>
      </c>
      <c r="I43" s="130">
        <f>I46+I47+I45</f>
        <v>0</v>
      </c>
      <c r="J43" s="130">
        <f>J46+J47+J45</f>
        <v>0</v>
      </c>
      <c r="K43" s="130">
        <f>K46+K47+K45</f>
        <v>0</v>
      </c>
    </row>
    <row r="44" spans="1:11" s="53" customFormat="1" ht="11.25" customHeight="1" hidden="1">
      <c r="A44" s="52"/>
      <c r="B44" s="160" t="s">
        <v>256</v>
      </c>
      <c r="C44" s="54" t="s">
        <v>258</v>
      </c>
      <c r="D44" s="75" t="s">
        <v>226</v>
      </c>
      <c r="E44" s="163" t="s">
        <v>238</v>
      </c>
      <c r="F44" s="112"/>
      <c r="G44" s="112"/>
      <c r="H44" s="140"/>
      <c r="I44" s="129"/>
      <c r="J44" s="129"/>
      <c r="K44" s="129"/>
    </row>
    <row r="45" spans="1:11" s="53" customFormat="1" ht="12.75" customHeight="1" hidden="1">
      <c r="A45" s="52"/>
      <c r="B45" s="161"/>
      <c r="C45" s="54" t="s">
        <v>259</v>
      </c>
      <c r="D45" s="75" t="s">
        <v>138</v>
      </c>
      <c r="E45" s="164"/>
      <c r="F45" s="112"/>
      <c r="G45" s="112"/>
      <c r="H45" s="140"/>
      <c r="I45" s="129"/>
      <c r="J45" s="129"/>
      <c r="K45" s="129"/>
    </row>
    <row r="46" spans="1:11" ht="11.25" customHeight="1" hidden="1">
      <c r="A46" s="49"/>
      <c r="B46" s="162"/>
      <c r="C46" s="54" t="s">
        <v>260</v>
      </c>
      <c r="D46" s="75" t="s">
        <v>188</v>
      </c>
      <c r="E46" s="165"/>
      <c r="F46" s="112"/>
      <c r="G46" s="112"/>
      <c r="H46" s="138"/>
      <c r="I46" s="114"/>
      <c r="J46" s="114"/>
      <c r="K46" s="114"/>
    </row>
    <row r="47" spans="1:11" ht="13.5" customHeight="1" hidden="1">
      <c r="A47" s="49"/>
      <c r="B47" s="54"/>
      <c r="C47" s="54" t="s">
        <v>207</v>
      </c>
      <c r="D47" s="75" t="s">
        <v>225</v>
      </c>
      <c r="E47" s="66"/>
      <c r="F47" s="115">
        <v>0</v>
      </c>
      <c r="G47" s="115"/>
      <c r="H47" s="138">
        <v>0</v>
      </c>
      <c r="I47" s="131">
        <v>0</v>
      </c>
      <c r="J47" s="131">
        <v>0</v>
      </c>
      <c r="K47" s="131">
        <v>0</v>
      </c>
    </row>
    <row r="48" spans="1:11" s="53" customFormat="1" ht="24.75" customHeight="1" hidden="1">
      <c r="A48" s="52"/>
      <c r="B48" s="54"/>
      <c r="C48" s="50" t="s">
        <v>266</v>
      </c>
      <c r="D48" s="76" t="s">
        <v>42</v>
      </c>
      <c r="E48" s="64"/>
      <c r="F48" s="116">
        <f>F49+F50+F51+F52</f>
        <v>0</v>
      </c>
      <c r="G48" s="116"/>
      <c r="H48" s="136">
        <f>H49+H50+H51+H52</f>
        <v>0</v>
      </c>
      <c r="I48" s="116">
        <f>I49+I50+I51+I52</f>
        <v>0</v>
      </c>
      <c r="J48" s="116">
        <f>J49+J50+J51+J52</f>
        <v>0</v>
      </c>
      <c r="K48" s="116">
        <f>K49+K50+K51+K52</f>
        <v>0</v>
      </c>
    </row>
    <row r="49" spans="1:11" ht="24" customHeight="1" hidden="1">
      <c r="A49" s="49"/>
      <c r="B49" s="171" t="s">
        <v>265</v>
      </c>
      <c r="C49" s="54" t="s">
        <v>267</v>
      </c>
      <c r="D49" s="70" t="s">
        <v>189</v>
      </c>
      <c r="E49" s="171" t="s">
        <v>264</v>
      </c>
      <c r="F49" s="112"/>
      <c r="G49" s="112"/>
      <c r="H49" s="138"/>
      <c r="I49" s="114"/>
      <c r="J49" s="114"/>
      <c r="K49" s="114"/>
    </row>
    <row r="50" spans="1:11" ht="24" customHeight="1" hidden="1">
      <c r="A50" s="49"/>
      <c r="B50" s="172"/>
      <c r="C50" s="54" t="s">
        <v>268</v>
      </c>
      <c r="D50" s="70" t="s">
        <v>190</v>
      </c>
      <c r="E50" s="172"/>
      <c r="F50" s="112"/>
      <c r="G50" s="112"/>
      <c r="H50" s="138"/>
      <c r="I50" s="114"/>
      <c r="J50" s="114"/>
      <c r="K50" s="114"/>
    </row>
    <row r="51" spans="1:11" ht="23.25" customHeight="1" hidden="1">
      <c r="A51" s="49"/>
      <c r="B51" s="172"/>
      <c r="C51" s="54" t="s">
        <v>269</v>
      </c>
      <c r="D51" s="70" t="s">
        <v>203</v>
      </c>
      <c r="E51" s="172"/>
      <c r="F51" s="112"/>
      <c r="G51" s="112"/>
      <c r="H51" s="138"/>
      <c r="I51" s="114"/>
      <c r="J51" s="114"/>
      <c r="K51" s="114"/>
    </row>
    <row r="52" spans="1:11" ht="24" customHeight="1" hidden="1">
      <c r="A52" s="49"/>
      <c r="B52" s="173"/>
      <c r="C52" s="54" t="s">
        <v>270</v>
      </c>
      <c r="D52" s="70" t="s">
        <v>191</v>
      </c>
      <c r="E52" s="173"/>
      <c r="F52" s="112"/>
      <c r="G52" s="112"/>
      <c r="H52" s="138"/>
      <c r="I52" s="114"/>
      <c r="J52" s="114"/>
      <c r="K52" s="114"/>
    </row>
    <row r="53" spans="1:11" s="53" customFormat="1" ht="24" customHeight="1">
      <c r="A53" s="52"/>
      <c r="B53" s="54"/>
      <c r="C53" s="50" t="s">
        <v>387</v>
      </c>
      <c r="D53" s="76" t="s">
        <v>47</v>
      </c>
      <c r="E53" s="102"/>
      <c r="F53" s="116">
        <f>F54+F55+F62</f>
        <v>10100</v>
      </c>
      <c r="G53" s="116">
        <f>G54+G55+G62</f>
        <v>12750</v>
      </c>
      <c r="H53" s="136">
        <f>H54+H55+H62</f>
        <v>4150</v>
      </c>
      <c r="I53" s="116">
        <f>I54+I55+I62</f>
        <v>12750</v>
      </c>
      <c r="J53" s="116">
        <f>J54+J55+J62</f>
        <v>14010</v>
      </c>
      <c r="K53" s="116">
        <f>K54+K55+K62</f>
        <v>15610</v>
      </c>
    </row>
    <row r="54" spans="1:11" ht="39" customHeight="1">
      <c r="A54" s="49"/>
      <c r="B54" s="68" t="s">
        <v>273</v>
      </c>
      <c r="C54" s="54" t="s">
        <v>388</v>
      </c>
      <c r="D54" s="70" t="s">
        <v>337</v>
      </c>
      <c r="E54" s="61" t="s">
        <v>372</v>
      </c>
      <c r="F54" s="128">
        <v>100</v>
      </c>
      <c r="G54" s="112">
        <v>1500</v>
      </c>
      <c r="H54" s="140">
        <v>0</v>
      </c>
      <c r="I54" s="129">
        <v>1500</v>
      </c>
      <c r="J54" s="129">
        <v>1500</v>
      </c>
      <c r="K54" s="129">
        <v>2000</v>
      </c>
    </row>
    <row r="55" spans="1:11" ht="35.25" customHeight="1">
      <c r="A55" s="49"/>
      <c r="B55" s="68" t="s">
        <v>273</v>
      </c>
      <c r="C55" s="54" t="s">
        <v>389</v>
      </c>
      <c r="D55" s="70" t="s">
        <v>338</v>
      </c>
      <c r="E55" s="69" t="s">
        <v>373</v>
      </c>
      <c r="F55" s="128">
        <v>10000</v>
      </c>
      <c r="G55" s="112">
        <v>11000</v>
      </c>
      <c r="H55" s="140">
        <v>4150</v>
      </c>
      <c r="I55" s="129">
        <v>11000</v>
      </c>
      <c r="J55" s="129">
        <v>12000</v>
      </c>
      <c r="K55" s="129">
        <v>13000</v>
      </c>
    </row>
    <row r="56" spans="1:11" s="53" customFormat="1" ht="23.25" customHeight="1" hidden="1">
      <c r="A56" s="52"/>
      <c r="B56" s="54"/>
      <c r="C56" s="50" t="s">
        <v>271</v>
      </c>
      <c r="D56" s="76" t="s">
        <v>64</v>
      </c>
      <c r="E56" s="64"/>
      <c r="F56" s="116">
        <f>F57+F60+F59+F61+F58</f>
        <v>0</v>
      </c>
      <c r="G56" s="116"/>
      <c r="H56" s="136">
        <f>H57+H60+H59+H61+H58</f>
        <v>0</v>
      </c>
      <c r="I56" s="116">
        <f>I57+I60+I59+I61+I58</f>
        <v>0</v>
      </c>
      <c r="J56" s="116">
        <f>J57+J60+J59+J61+J58</f>
        <v>0</v>
      </c>
      <c r="K56" s="116">
        <f>K57+K60+K59+K61+K58</f>
        <v>0</v>
      </c>
    </row>
    <row r="57" spans="1:11" ht="57" customHeight="1" hidden="1">
      <c r="A57" s="49"/>
      <c r="B57" s="68" t="s">
        <v>274</v>
      </c>
      <c r="C57" s="54" t="s">
        <v>276</v>
      </c>
      <c r="D57" s="106" t="s">
        <v>178</v>
      </c>
      <c r="E57" s="67" t="s">
        <v>262</v>
      </c>
      <c r="F57" s="112"/>
      <c r="G57" s="112"/>
      <c r="H57" s="140"/>
      <c r="I57" s="129"/>
      <c r="J57" s="129"/>
      <c r="K57" s="129"/>
    </row>
    <row r="58" spans="1:11" ht="60.75" customHeight="1" hidden="1">
      <c r="A58" s="49"/>
      <c r="B58" s="68" t="s">
        <v>275</v>
      </c>
      <c r="C58" s="54" t="s">
        <v>277</v>
      </c>
      <c r="D58" s="106" t="s">
        <v>331</v>
      </c>
      <c r="E58" s="67" t="s">
        <v>262</v>
      </c>
      <c r="F58" s="112"/>
      <c r="G58" s="112"/>
      <c r="H58" s="140"/>
      <c r="I58" s="129"/>
      <c r="J58" s="129"/>
      <c r="K58" s="129"/>
    </row>
    <row r="59" spans="1:11" ht="33" customHeight="1" hidden="1">
      <c r="A59" s="49"/>
      <c r="B59" s="68" t="s">
        <v>275</v>
      </c>
      <c r="C59" s="54" t="s">
        <v>187</v>
      </c>
      <c r="D59" s="70" t="s">
        <v>74</v>
      </c>
      <c r="E59" s="69" t="s">
        <v>263</v>
      </c>
      <c r="F59" s="112"/>
      <c r="G59" s="112"/>
      <c r="H59" s="138"/>
      <c r="I59" s="114"/>
      <c r="J59" s="114"/>
      <c r="K59" s="114"/>
    </row>
    <row r="60" spans="1:11" ht="60" hidden="1">
      <c r="A60" s="49"/>
      <c r="B60" s="68" t="s">
        <v>275</v>
      </c>
      <c r="C60" s="54" t="s">
        <v>340</v>
      </c>
      <c r="D60" s="70" t="s">
        <v>339</v>
      </c>
      <c r="E60" s="69" t="s">
        <v>362</v>
      </c>
      <c r="F60" s="112"/>
      <c r="G60" s="112"/>
      <c r="H60" s="140"/>
      <c r="I60" s="129"/>
      <c r="J60" s="129"/>
      <c r="K60" s="129"/>
    </row>
    <row r="61" spans="1:11" ht="60" hidden="1">
      <c r="A61" s="49"/>
      <c r="B61" s="54"/>
      <c r="C61" s="54" t="s">
        <v>180</v>
      </c>
      <c r="D61" s="70" t="s">
        <v>208</v>
      </c>
      <c r="E61" s="60"/>
      <c r="F61" s="112">
        <v>0</v>
      </c>
      <c r="G61" s="112"/>
      <c r="H61" s="138">
        <v>0</v>
      </c>
      <c r="I61" s="114">
        <v>0</v>
      </c>
      <c r="J61" s="114">
        <v>0</v>
      </c>
      <c r="K61" s="114">
        <v>0</v>
      </c>
    </row>
    <row r="62" spans="1:11" ht="39" customHeight="1">
      <c r="A62" s="49"/>
      <c r="B62" s="67" t="s">
        <v>364</v>
      </c>
      <c r="C62" s="54" t="s">
        <v>390</v>
      </c>
      <c r="D62" s="70" t="s">
        <v>365</v>
      </c>
      <c r="E62" s="61" t="s">
        <v>372</v>
      </c>
      <c r="F62" s="128">
        <v>0</v>
      </c>
      <c r="G62" s="112">
        <v>250</v>
      </c>
      <c r="H62" s="137">
        <v>0</v>
      </c>
      <c r="I62" s="114">
        <v>250</v>
      </c>
      <c r="J62" s="114">
        <v>510</v>
      </c>
      <c r="K62" s="114">
        <v>610</v>
      </c>
    </row>
    <row r="63" spans="1:11" ht="46.5" customHeight="1" hidden="1">
      <c r="A63" s="49"/>
      <c r="B63" s="171" t="s">
        <v>302</v>
      </c>
      <c r="C63" s="54" t="s">
        <v>279</v>
      </c>
      <c r="D63" s="75" t="s">
        <v>209</v>
      </c>
      <c r="E63" s="171" t="s">
        <v>288</v>
      </c>
      <c r="F63" s="112"/>
      <c r="G63" s="112"/>
      <c r="H63" s="139"/>
      <c r="I63" s="112"/>
      <c r="J63" s="112"/>
      <c r="K63" s="112"/>
    </row>
    <row r="64" spans="1:11" ht="47.25" customHeight="1" hidden="1">
      <c r="A64" s="49"/>
      <c r="B64" s="172"/>
      <c r="C64" s="54" t="s">
        <v>278</v>
      </c>
      <c r="D64" s="75" t="s">
        <v>210</v>
      </c>
      <c r="E64" s="172"/>
      <c r="F64" s="112"/>
      <c r="G64" s="112"/>
      <c r="H64" s="139"/>
      <c r="I64" s="112"/>
      <c r="J64" s="112"/>
      <c r="K64" s="112"/>
    </row>
    <row r="65" spans="1:11" ht="59.25" customHeight="1" hidden="1">
      <c r="A65" s="49"/>
      <c r="B65" s="173"/>
      <c r="C65" s="71" t="s">
        <v>280</v>
      </c>
      <c r="D65" s="107" t="s">
        <v>122</v>
      </c>
      <c r="E65" s="173"/>
      <c r="F65" s="112"/>
      <c r="G65" s="112"/>
      <c r="H65" s="139"/>
      <c r="I65" s="112"/>
      <c r="J65" s="112"/>
      <c r="K65" s="112"/>
    </row>
    <row r="66" spans="1:11" ht="97.5" customHeight="1" hidden="1">
      <c r="A66" s="49"/>
      <c r="B66" s="67" t="s">
        <v>302</v>
      </c>
      <c r="C66" s="54" t="s">
        <v>281</v>
      </c>
      <c r="D66" s="75" t="s">
        <v>124</v>
      </c>
      <c r="E66" s="67" t="s">
        <v>297</v>
      </c>
      <c r="F66" s="112"/>
      <c r="G66" s="112"/>
      <c r="H66" s="139"/>
      <c r="I66" s="112"/>
      <c r="J66" s="112"/>
      <c r="K66" s="112"/>
    </row>
    <row r="67" spans="1:11" ht="46.5" customHeight="1" hidden="1">
      <c r="A67" s="49"/>
      <c r="B67" s="68" t="s">
        <v>302</v>
      </c>
      <c r="C67" s="54" t="s">
        <v>282</v>
      </c>
      <c r="D67" s="75" t="s">
        <v>194</v>
      </c>
      <c r="E67" s="68" t="s">
        <v>289</v>
      </c>
      <c r="F67" s="112"/>
      <c r="G67" s="112"/>
      <c r="H67" s="139"/>
      <c r="I67" s="112"/>
      <c r="J67" s="112"/>
      <c r="K67" s="112"/>
    </row>
    <row r="68" spans="1:11" ht="36" customHeight="1" hidden="1">
      <c r="A68" s="49"/>
      <c r="B68" s="171" t="s">
        <v>302</v>
      </c>
      <c r="C68" s="54" t="s">
        <v>283</v>
      </c>
      <c r="D68" s="107" t="s">
        <v>205</v>
      </c>
      <c r="E68" s="171" t="s">
        <v>297</v>
      </c>
      <c r="F68" s="112"/>
      <c r="G68" s="112"/>
      <c r="H68" s="139"/>
      <c r="I68" s="112"/>
      <c r="J68" s="112"/>
      <c r="K68" s="112"/>
    </row>
    <row r="69" spans="1:11" ht="33" customHeight="1" hidden="1">
      <c r="A69" s="49"/>
      <c r="B69" s="172"/>
      <c r="C69" s="54" t="s">
        <v>204</v>
      </c>
      <c r="D69" s="107" t="s">
        <v>205</v>
      </c>
      <c r="E69" s="172"/>
      <c r="F69" s="112"/>
      <c r="G69" s="112"/>
      <c r="H69" s="139"/>
      <c r="I69" s="112"/>
      <c r="J69" s="112"/>
      <c r="K69" s="112"/>
    </row>
    <row r="70" spans="1:11" ht="22.5" customHeight="1" hidden="1">
      <c r="A70" s="49"/>
      <c r="B70" s="172"/>
      <c r="C70" s="54" t="s">
        <v>193</v>
      </c>
      <c r="D70" s="75" t="s">
        <v>192</v>
      </c>
      <c r="E70" s="172"/>
      <c r="F70" s="112"/>
      <c r="G70" s="112"/>
      <c r="H70" s="139"/>
      <c r="I70" s="112"/>
      <c r="J70" s="112"/>
      <c r="K70" s="112"/>
    </row>
    <row r="71" spans="1:11" ht="55.5" customHeight="1" hidden="1">
      <c r="A71" s="49"/>
      <c r="B71" s="173"/>
      <c r="C71" s="54" t="s">
        <v>284</v>
      </c>
      <c r="D71" s="107" t="s">
        <v>181</v>
      </c>
      <c r="E71" s="173"/>
      <c r="F71" s="112"/>
      <c r="G71" s="112"/>
      <c r="H71" s="139"/>
      <c r="I71" s="112"/>
      <c r="J71" s="112"/>
      <c r="K71" s="112"/>
    </row>
    <row r="72" spans="1:11" ht="69.75" customHeight="1" hidden="1">
      <c r="A72" s="49"/>
      <c r="B72" s="68" t="s">
        <v>302</v>
      </c>
      <c r="C72" s="54" t="s">
        <v>285</v>
      </c>
      <c r="D72" s="74" t="s">
        <v>0</v>
      </c>
      <c r="E72" s="73" t="s">
        <v>298</v>
      </c>
      <c r="F72" s="112"/>
      <c r="G72" s="112"/>
      <c r="H72" s="139"/>
      <c r="I72" s="112"/>
      <c r="J72" s="112"/>
      <c r="K72" s="112"/>
    </row>
    <row r="73" spans="1:11" ht="72" customHeight="1" hidden="1">
      <c r="A73" s="49"/>
      <c r="B73" s="68" t="s">
        <v>302</v>
      </c>
      <c r="C73" s="54" t="s">
        <v>286</v>
      </c>
      <c r="D73" s="74" t="s">
        <v>211</v>
      </c>
      <c r="E73" s="73" t="s">
        <v>299</v>
      </c>
      <c r="F73" s="112"/>
      <c r="G73" s="112"/>
      <c r="H73" s="139"/>
      <c r="I73" s="112"/>
      <c r="J73" s="112"/>
      <c r="K73" s="112"/>
    </row>
    <row r="74" spans="1:11" ht="74.25" customHeight="1" hidden="1">
      <c r="A74" s="49"/>
      <c r="B74" s="68" t="s">
        <v>302</v>
      </c>
      <c r="C74" s="54" t="s">
        <v>287</v>
      </c>
      <c r="D74" s="75" t="s">
        <v>195</v>
      </c>
      <c r="E74" s="73" t="s">
        <v>298</v>
      </c>
      <c r="F74" s="112"/>
      <c r="G74" s="112"/>
      <c r="H74" s="139"/>
      <c r="I74" s="112"/>
      <c r="J74" s="112"/>
      <c r="K74" s="112"/>
    </row>
    <row r="75" spans="1:11" ht="72" customHeight="1" hidden="1">
      <c r="A75" s="49"/>
      <c r="B75" s="68" t="s">
        <v>302</v>
      </c>
      <c r="C75" s="54" t="s">
        <v>293</v>
      </c>
      <c r="D75" s="75" t="s">
        <v>134</v>
      </c>
      <c r="E75" s="73" t="s">
        <v>299</v>
      </c>
      <c r="F75" s="112"/>
      <c r="G75" s="112"/>
      <c r="H75" s="138"/>
      <c r="I75" s="114"/>
      <c r="J75" s="114"/>
      <c r="K75" s="114"/>
    </row>
    <row r="76" spans="1:21" ht="97.5" customHeight="1" hidden="1">
      <c r="A76" s="49"/>
      <c r="B76" s="68" t="s">
        <v>302</v>
      </c>
      <c r="C76" s="54" t="s">
        <v>294</v>
      </c>
      <c r="D76" s="75" t="s">
        <v>134</v>
      </c>
      <c r="E76" s="67" t="s">
        <v>297</v>
      </c>
      <c r="F76" s="112"/>
      <c r="G76" s="112"/>
      <c r="H76" s="138"/>
      <c r="I76" s="114"/>
      <c r="J76" s="114"/>
      <c r="K76" s="114"/>
      <c r="L76" s="174"/>
      <c r="M76" s="175"/>
      <c r="N76" s="175"/>
      <c r="O76" s="175"/>
      <c r="P76" s="175"/>
      <c r="Q76" s="175"/>
      <c r="R76" s="175"/>
      <c r="S76" s="175"/>
      <c r="T76" s="175"/>
      <c r="U76" s="175"/>
    </row>
    <row r="77" spans="1:11" ht="132" customHeight="1" hidden="1">
      <c r="A77" s="49"/>
      <c r="B77" s="67" t="s">
        <v>302</v>
      </c>
      <c r="C77" s="54" t="s">
        <v>290</v>
      </c>
      <c r="D77" s="75" t="s">
        <v>134</v>
      </c>
      <c r="E77" s="67" t="s">
        <v>300</v>
      </c>
      <c r="F77" s="112"/>
      <c r="G77" s="112"/>
      <c r="H77" s="138"/>
      <c r="I77" s="114"/>
      <c r="J77" s="114"/>
      <c r="K77" s="114"/>
    </row>
    <row r="78" spans="1:17" ht="69.75" customHeight="1" hidden="1">
      <c r="A78" s="49"/>
      <c r="B78" s="68" t="s">
        <v>302</v>
      </c>
      <c r="C78" s="54" t="s">
        <v>291</v>
      </c>
      <c r="D78" s="75" t="s">
        <v>134</v>
      </c>
      <c r="E78" s="73" t="s">
        <v>298</v>
      </c>
      <c r="F78" s="112"/>
      <c r="G78" s="112"/>
      <c r="H78" s="138"/>
      <c r="I78" s="114"/>
      <c r="J78" s="114"/>
      <c r="K78" s="114"/>
      <c r="L78" s="176"/>
      <c r="M78" s="177"/>
      <c r="N78" s="177"/>
      <c r="O78" s="177"/>
      <c r="P78" s="177"/>
      <c r="Q78" s="177"/>
    </row>
    <row r="79" spans="1:17" ht="36" customHeight="1" hidden="1">
      <c r="A79" s="49"/>
      <c r="B79" s="68" t="s">
        <v>302</v>
      </c>
      <c r="C79" s="54" t="s">
        <v>135</v>
      </c>
      <c r="D79" s="75" t="s">
        <v>134</v>
      </c>
      <c r="E79" s="78"/>
      <c r="F79" s="112"/>
      <c r="G79" s="112"/>
      <c r="H79" s="138"/>
      <c r="I79" s="114"/>
      <c r="J79" s="114"/>
      <c r="K79" s="114"/>
      <c r="L79" s="77"/>
      <c r="M79" s="77"/>
      <c r="N79" s="77"/>
      <c r="O79" s="77"/>
      <c r="P79" s="77"/>
      <c r="Q79" s="77"/>
    </row>
    <row r="80" spans="1:11" ht="50.25" customHeight="1" hidden="1">
      <c r="A80" s="49"/>
      <c r="B80" s="68" t="s">
        <v>302</v>
      </c>
      <c r="C80" s="54" t="s">
        <v>292</v>
      </c>
      <c r="D80" s="75" t="s">
        <v>134</v>
      </c>
      <c r="E80" s="68" t="s">
        <v>289</v>
      </c>
      <c r="F80" s="112"/>
      <c r="G80" s="112"/>
      <c r="H80" s="138"/>
      <c r="I80" s="114"/>
      <c r="J80" s="114"/>
      <c r="K80" s="114"/>
    </row>
    <row r="81" spans="1:11" ht="40.5" customHeight="1" hidden="1">
      <c r="A81" s="49"/>
      <c r="B81" s="68" t="s">
        <v>302</v>
      </c>
      <c r="C81" s="54" t="s">
        <v>295</v>
      </c>
      <c r="D81" s="75" t="s">
        <v>134</v>
      </c>
      <c r="E81" s="68" t="s">
        <v>301</v>
      </c>
      <c r="F81" s="112"/>
      <c r="G81" s="112"/>
      <c r="H81" s="138"/>
      <c r="I81" s="114"/>
      <c r="J81" s="114"/>
      <c r="K81" s="114"/>
    </row>
    <row r="82" spans="1:11" ht="31.5" customHeight="1" hidden="1">
      <c r="A82" s="49"/>
      <c r="B82" s="68" t="s">
        <v>302</v>
      </c>
      <c r="C82" s="54" t="s">
        <v>135</v>
      </c>
      <c r="D82" s="75" t="s">
        <v>134</v>
      </c>
      <c r="E82" s="72"/>
      <c r="F82" s="112"/>
      <c r="G82" s="112"/>
      <c r="H82" s="138"/>
      <c r="I82" s="114"/>
      <c r="J82" s="114"/>
      <c r="K82" s="114"/>
    </row>
    <row r="83" spans="1:11" s="53" customFormat="1" ht="12" hidden="1">
      <c r="A83" s="52"/>
      <c r="B83" s="54"/>
      <c r="C83" s="50" t="s">
        <v>296</v>
      </c>
      <c r="D83" s="76" t="s">
        <v>78</v>
      </c>
      <c r="E83" s="64"/>
      <c r="F83" s="116">
        <f>F84+F85</f>
        <v>0</v>
      </c>
      <c r="G83" s="116">
        <f>G84+G85</f>
        <v>0</v>
      </c>
      <c r="H83" s="136">
        <f>H84+H85</f>
        <v>0</v>
      </c>
      <c r="I83" s="116">
        <f>I84+I85</f>
        <v>0</v>
      </c>
      <c r="J83" s="116">
        <f>J84+J85</f>
        <v>0</v>
      </c>
      <c r="K83" s="116">
        <f>K84+K85</f>
        <v>0</v>
      </c>
    </row>
    <row r="84" spans="1:11" ht="12" hidden="1">
      <c r="A84" s="49"/>
      <c r="B84" s="54"/>
      <c r="C84" s="54" t="s">
        <v>305</v>
      </c>
      <c r="D84" s="70" t="s">
        <v>80</v>
      </c>
      <c r="E84" s="60"/>
      <c r="F84" s="112"/>
      <c r="G84" s="112"/>
      <c r="H84" s="138"/>
      <c r="I84" s="114"/>
      <c r="J84" s="114"/>
      <c r="K84" s="114"/>
    </row>
    <row r="85" spans="1:11" ht="39.75" customHeight="1" hidden="1">
      <c r="A85" s="49"/>
      <c r="B85" s="68" t="s">
        <v>303</v>
      </c>
      <c r="C85" s="54" t="s">
        <v>363</v>
      </c>
      <c r="D85" s="70" t="s">
        <v>82</v>
      </c>
      <c r="E85" s="61" t="s">
        <v>366</v>
      </c>
      <c r="F85" s="112"/>
      <c r="G85" s="112"/>
      <c r="H85" s="138"/>
      <c r="I85" s="114"/>
      <c r="J85" s="114"/>
      <c r="K85" s="114"/>
    </row>
    <row r="86" spans="1:11" ht="12">
      <c r="A86" s="49"/>
      <c r="B86" s="54"/>
      <c r="C86" s="50" t="s">
        <v>391</v>
      </c>
      <c r="D86" s="76" t="s">
        <v>91</v>
      </c>
      <c r="E86" s="64"/>
      <c r="F86" s="116">
        <f>F87+F128</f>
        <v>7471770</v>
      </c>
      <c r="G86" s="116">
        <f>G87+G128</f>
        <v>5944100</v>
      </c>
      <c r="H86" s="136">
        <f>H87+H128</f>
        <v>837384.71</v>
      </c>
      <c r="I86" s="116">
        <f>I87+I128</f>
        <v>5944100</v>
      </c>
      <c r="J86" s="116">
        <f>J87+J128</f>
        <v>4640000</v>
      </c>
      <c r="K86" s="116">
        <f>K87+K128</f>
        <v>4697700</v>
      </c>
    </row>
    <row r="87" spans="1:11" s="53" customFormat="1" ht="36" customHeight="1">
      <c r="A87" s="52"/>
      <c r="B87" s="54"/>
      <c r="C87" s="50" t="s">
        <v>392</v>
      </c>
      <c r="D87" s="76" t="s">
        <v>92</v>
      </c>
      <c r="E87" s="64"/>
      <c r="F87" s="116">
        <f>F88+F91+F108+F123</f>
        <v>7441770</v>
      </c>
      <c r="G87" s="116">
        <f>G88+G91+G108+G123</f>
        <v>5944100</v>
      </c>
      <c r="H87" s="136">
        <f>H88+H91+H108+H123</f>
        <v>837384.71</v>
      </c>
      <c r="I87" s="116">
        <f>I88+I91+I108+I123</f>
        <v>5944100</v>
      </c>
      <c r="J87" s="116">
        <f>J88+J91+J108+J123</f>
        <v>4640000</v>
      </c>
      <c r="K87" s="116">
        <f>K88+K91+K108+K123</f>
        <v>4697700</v>
      </c>
    </row>
    <row r="88" spans="1:11" s="53" customFormat="1" ht="25.5" customHeight="1">
      <c r="A88" s="52"/>
      <c r="B88" s="54"/>
      <c r="C88" s="50" t="s">
        <v>393</v>
      </c>
      <c r="D88" s="104" t="s">
        <v>304</v>
      </c>
      <c r="E88" s="80"/>
      <c r="F88" s="116">
        <f>F89+F90</f>
        <v>5140170</v>
      </c>
      <c r="G88" s="116">
        <f>G89+G90</f>
        <v>5023800</v>
      </c>
      <c r="H88" s="136">
        <f>H89+H90</f>
        <v>837300</v>
      </c>
      <c r="I88" s="116">
        <f>I89+I90</f>
        <v>5023800</v>
      </c>
      <c r="J88" s="116">
        <f>J89+J90</f>
        <v>4157300</v>
      </c>
      <c r="K88" s="116">
        <f>K89+K90</f>
        <v>4208200</v>
      </c>
    </row>
    <row r="89" spans="1:11" ht="38.25" customHeight="1" hidden="1">
      <c r="A89" s="49"/>
      <c r="B89" s="172"/>
      <c r="C89" s="54" t="s">
        <v>394</v>
      </c>
      <c r="D89" s="107" t="s">
        <v>403</v>
      </c>
      <c r="E89" s="61" t="s">
        <v>369</v>
      </c>
      <c r="F89" s="133">
        <v>0</v>
      </c>
      <c r="G89" s="112">
        <v>0</v>
      </c>
      <c r="H89" s="137">
        <v>0</v>
      </c>
      <c r="I89" s="114">
        <v>0</v>
      </c>
      <c r="J89" s="114">
        <v>0</v>
      </c>
      <c r="K89" s="114">
        <v>0</v>
      </c>
    </row>
    <row r="90" spans="1:11" ht="40.5" customHeight="1">
      <c r="A90" s="49"/>
      <c r="B90" s="173"/>
      <c r="C90" s="54" t="s">
        <v>395</v>
      </c>
      <c r="D90" s="107" t="s">
        <v>368</v>
      </c>
      <c r="E90" s="61" t="s">
        <v>369</v>
      </c>
      <c r="F90" s="112">
        <v>5140170</v>
      </c>
      <c r="G90" s="112">
        <v>5023800</v>
      </c>
      <c r="H90" s="138">
        <v>837300</v>
      </c>
      <c r="I90" s="114">
        <v>5023800</v>
      </c>
      <c r="J90" s="114">
        <v>4157300</v>
      </c>
      <c r="K90" s="114">
        <v>4208200</v>
      </c>
    </row>
    <row r="91" spans="1:11" s="53" customFormat="1" ht="24.75" customHeight="1">
      <c r="A91" s="52"/>
      <c r="B91" s="54"/>
      <c r="C91" s="50" t="s">
        <v>396</v>
      </c>
      <c r="D91" s="104" t="s">
        <v>404</v>
      </c>
      <c r="E91" s="80"/>
      <c r="F91" s="116">
        <f>SUM(F92:F96)</f>
        <v>1486000</v>
      </c>
      <c r="G91" s="116">
        <f>SUM(G92:G96)</f>
        <v>300000</v>
      </c>
      <c r="H91" s="136">
        <f>SUM(H92:H96)</f>
        <v>0</v>
      </c>
      <c r="I91" s="116">
        <f>SUM(I92:I96)</f>
        <v>300000</v>
      </c>
      <c r="J91" s="116">
        <f>SUM(J92:J96)</f>
        <v>300000</v>
      </c>
      <c r="K91" s="116">
        <f>SUM(K92:K96)</f>
        <v>300000</v>
      </c>
    </row>
    <row r="92" spans="1:11" ht="60.75" customHeight="1" hidden="1">
      <c r="A92" s="49"/>
      <c r="B92" s="67" t="s">
        <v>310</v>
      </c>
      <c r="C92" s="79" t="s">
        <v>306</v>
      </c>
      <c r="D92" s="107" t="s">
        <v>220</v>
      </c>
      <c r="E92" s="61" t="s">
        <v>245</v>
      </c>
      <c r="F92" s="112"/>
      <c r="G92" s="112"/>
      <c r="H92" s="139"/>
      <c r="I92" s="112"/>
      <c r="J92" s="112"/>
      <c r="K92" s="112"/>
    </row>
    <row r="93" spans="1:11" s="53" customFormat="1" ht="40.5" customHeight="1" hidden="1">
      <c r="A93" s="52"/>
      <c r="B93" s="67" t="s">
        <v>310</v>
      </c>
      <c r="C93" s="79" t="s">
        <v>307</v>
      </c>
      <c r="D93" s="107" t="s">
        <v>212</v>
      </c>
      <c r="E93" s="61" t="s">
        <v>308</v>
      </c>
      <c r="F93" s="112"/>
      <c r="G93" s="112"/>
      <c r="H93" s="139"/>
      <c r="I93" s="112"/>
      <c r="J93" s="112"/>
      <c r="K93" s="112"/>
    </row>
    <row r="94" spans="1:11" ht="52.5" customHeight="1" hidden="1">
      <c r="A94" s="49"/>
      <c r="B94" s="67" t="s">
        <v>310</v>
      </c>
      <c r="C94" s="81" t="s">
        <v>309</v>
      </c>
      <c r="D94" s="107" t="s">
        <v>213</v>
      </c>
      <c r="E94" s="81" t="s">
        <v>272</v>
      </c>
      <c r="F94" s="112"/>
      <c r="G94" s="112"/>
      <c r="H94" s="139"/>
      <c r="I94" s="112"/>
      <c r="J94" s="112"/>
      <c r="K94" s="112"/>
    </row>
    <row r="95" spans="1:11" ht="36.75" customHeight="1" hidden="1">
      <c r="A95" s="49"/>
      <c r="B95" s="67" t="s">
        <v>310</v>
      </c>
      <c r="C95" s="81" t="s">
        <v>311</v>
      </c>
      <c r="D95" s="107" t="s">
        <v>312</v>
      </c>
      <c r="E95" s="81" t="s">
        <v>313</v>
      </c>
      <c r="F95" s="112"/>
      <c r="G95" s="112"/>
      <c r="H95" s="139"/>
      <c r="I95" s="112"/>
      <c r="J95" s="112"/>
      <c r="K95" s="112"/>
    </row>
    <row r="96" spans="1:11" s="53" customFormat="1" ht="19.5" customHeight="1">
      <c r="A96" s="52"/>
      <c r="B96" s="54"/>
      <c r="C96" s="82" t="s">
        <v>406</v>
      </c>
      <c r="D96" s="125" t="s">
        <v>405</v>
      </c>
      <c r="E96" s="80"/>
      <c r="F96" s="116">
        <f>SUM(F98:F107)</f>
        <v>1486000</v>
      </c>
      <c r="G96" s="116">
        <f>G98+G106+G107</f>
        <v>300000</v>
      </c>
      <c r="H96" s="136">
        <f>SUM(H97:H106)</f>
        <v>0</v>
      </c>
      <c r="I96" s="116">
        <f>SUM(I98:I106)</f>
        <v>300000</v>
      </c>
      <c r="J96" s="116">
        <f>SUM(J98:J106)</f>
        <v>300000</v>
      </c>
      <c r="K96" s="116">
        <f>SUM(K98:K106)</f>
        <v>300000</v>
      </c>
    </row>
    <row r="97" spans="1:11" s="53" customFormat="1" ht="0.75" customHeight="1" hidden="1">
      <c r="A97" s="52"/>
      <c r="B97" s="54"/>
      <c r="C97" s="81" t="s">
        <v>408</v>
      </c>
      <c r="D97" s="126" t="s">
        <v>341</v>
      </c>
      <c r="E97" s="61" t="s">
        <v>369</v>
      </c>
      <c r="F97" s="112">
        <v>0</v>
      </c>
      <c r="G97" s="112">
        <v>0</v>
      </c>
      <c r="H97" s="139">
        <v>0</v>
      </c>
      <c r="I97" s="116"/>
      <c r="J97" s="116"/>
      <c r="K97" s="116"/>
    </row>
    <row r="98" spans="1:11" ht="38.25" customHeight="1">
      <c r="A98" s="49"/>
      <c r="B98" s="171" t="s">
        <v>314</v>
      </c>
      <c r="C98" s="81" t="s">
        <v>408</v>
      </c>
      <c r="D98" s="126" t="s">
        <v>407</v>
      </c>
      <c r="E98" s="61" t="s">
        <v>369</v>
      </c>
      <c r="F98" s="112">
        <v>300000</v>
      </c>
      <c r="G98" s="112">
        <v>300000</v>
      </c>
      <c r="H98" s="138">
        <v>0</v>
      </c>
      <c r="I98" s="114">
        <v>300000</v>
      </c>
      <c r="J98" s="114">
        <v>300000</v>
      </c>
      <c r="K98" s="114">
        <v>300000</v>
      </c>
    </row>
    <row r="99" spans="1:11" ht="35.25" customHeight="1" hidden="1">
      <c r="A99" s="49"/>
      <c r="B99" s="172"/>
      <c r="C99" s="81" t="s">
        <v>315</v>
      </c>
      <c r="D99" s="70" t="s">
        <v>214</v>
      </c>
      <c r="E99" s="178" t="s">
        <v>272</v>
      </c>
      <c r="F99" s="112"/>
      <c r="G99" s="112"/>
      <c r="H99" s="138"/>
      <c r="I99" s="114"/>
      <c r="J99" s="114"/>
      <c r="K99" s="114"/>
    </row>
    <row r="100" spans="1:11" ht="48" customHeight="1" hidden="1">
      <c r="A100" s="49"/>
      <c r="B100" s="172"/>
      <c r="C100" s="81" t="s">
        <v>315</v>
      </c>
      <c r="D100" s="83" t="s">
        <v>316</v>
      </c>
      <c r="E100" s="180"/>
      <c r="F100" s="112"/>
      <c r="G100" s="112"/>
      <c r="H100" s="141"/>
      <c r="I100" s="113"/>
      <c r="J100" s="113"/>
      <c r="K100" s="113"/>
    </row>
    <row r="101" spans="1:11" ht="47.25" customHeight="1" hidden="1">
      <c r="A101" s="49"/>
      <c r="B101" s="172"/>
      <c r="C101" s="81" t="s">
        <v>315</v>
      </c>
      <c r="D101" s="83" t="s">
        <v>215</v>
      </c>
      <c r="E101" s="179"/>
      <c r="F101" s="112"/>
      <c r="G101" s="112"/>
      <c r="H101" s="141"/>
      <c r="I101" s="113"/>
      <c r="J101" s="113"/>
      <c r="K101" s="113"/>
    </row>
    <row r="102" spans="1:11" ht="34.5" customHeight="1" hidden="1">
      <c r="A102" s="49"/>
      <c r="B102" s="172"/>
      <c r="C102" s="81" t="s">
        <v>317</v>
      </c>
      <c r="D102" s="83" t="s">
        <v>224</v>
      </c>
      <c r="E102" s="171" t="s">
        <v>261</v>
      </c>
      <c r="F102" s="112"/>
      <c r="G102" s="112"/>
      <c r="H102" s="138"/>
      <c r="I102" s="114"/>
      <c r="J102" s="114"/>
      <c r="K102" s="114"/>
    </row>
    <row r="103" spans="1:11" ht="24" customHeight="1" hidden="1">
      <c r="A103" s="49"/>
      <c r="B103" s="172"/>
      <c r="C103" s="81" t="s">
        <v>317</v>
      </c>
      <c r="D103" s="84" t="s">
        <v>216</v>
      </c>
      <c r="E103" s="172"/>
      <c r="F103" s="112"/>
      <c r="G103" s="112"/>
      <c r="H103" s="138"/>
      <c r="I103" s="114"/>
      <c r="J103" s="114"/>
      <c r="K103" s="114"/>
    </row>
    <row r="104" spans="1:11" ht="12" customHeight="1" hidden="1">
      <c r="A104" s="49"/>
      <c r="B104" s="172"/>
      <c r="C104" s="81" t="s">
        <v>317</v>
      </c>
      <c r="D104" s="108" t="s">
        <v>227</v>
      </c>
      <c r="E104" s="173"/>
      <c r="F104" s="132"/>
      <c r="G104" s="132"/>
      <c r="H104" s="140"/>
      <c r="I104" s="114"/>
      <c r="J104" s="114"/>
      <c r="K104" s="114"/>
    </row>
    <row r="105" spans="1:11" ht="0.75" customHeight="1" hidden="1">
      <c r="A105" s="49"/>
      <c r="B105" s="172"/>
      <c r="C105" s="81" t="s">
        <v>318</v>
      </c>
      <c r="D105" s="108" t="s">
        <v>228</v>
      </c>
      <c r="E105" s="163" t="s">
        <v>369</v>
      </c>
      <c r="F105" s="132"/>
      <c r="G105" s="132"/>
      <c r="H105" s="140"/>
      <c r="I105" s="114"/>
      <c r="J105" s="114"/>
      <c r="K105" s="114"/>
    </row>
    <row r="106" spans="1:11" ht="42" customHeight="1">
      <c r="A106" s="49"/>
      <c r="B106" s="172"/>
      <c r="C106" s="81" t="s">
        <v>408</v>
      </c>
      <c r="D106" s="143" t="s">
        <v>341</v>
      </c>
      <c r="E106" s="165"/>
      <c r="F106" s="132">
        <v>593000</v>
      </c>
      <c r="G106" s="132">
        <v>0</v>
      </c>
      <c r="H106" s="140">
        <v>0</v>
      </c>
      <c r="I106" s="114">
        <v>0</v>
      </c>
      <c r="J106" s="114">
        <v>0</v>
      </c>
      <c r="K106" s="114">
        <v>0</v>
      </c>
    </row>
    <row r="107" spans="1:11" ht="36">
      <c r="A107" s="49"/>
      <c r="B107" s="173"/>
      <c r="C107" s="81" t="s">
        <v>408</v>
      </c>
      <c r="D107" s="143" t="s">
        <v>341</v>
      </c>
      <c r="E107" s="61" t="s">
        <v>369</v>
      </c>
      <c r="F107" s="132">
        <v>593000</v>
      </c>
      <c r="G107" s="134">
        <v>0</v>
      </c>
      <c r="H107" s="140">
        <v>0</v>
      </c>
      <c r="I107" s="114">
        <v>0</v>
      </c>
      <c r="J107" s="114">
        <v>0</v>
      </c>
      <c r="K107" s="114">
        <v>0</v>
      </c>
    </row>
    <row r="108" spans="1:11" s="53" customFormat="1" ht="27.75" customHeight="1">
      <c r="A108" s="52"/>
      <c r="B108" s="54"/>
      <c r="C108" s="50" t="s">
        <v>397</v>
      </c>
      <c r="D108" s="104" t="s">
        <v>221</v>
      </c>
      <c r="E108" s="80"/>
      <c r="F108" s="116">
        <f>F119+F110+F120+F109</f>
        <v>152300</v>
      </c>
      <c r="G108" s="116">
        <f>G119+G110+G120+G109</f>
        <v>174400</v>
      </c>
      <c r="H108" s="136">
        <f>H119+H110+H120+H109</f>
        <v>84.71</v>
      </c>
      <c r="I108" s="116">
        <f>I119+I110+I120+I109</f>
        <v>174400</v>
      </c>
      <c r="J108" s="116">
        <f>J119+J110+J120+J109</f>
        <v>182700</v>
      </c>
      <c r="K108" s="116">
        <f>K119+K110+K120+K109</f>
        <v>189500</v>
      </c>
    </row>
    <row r="109" spans="1:11" ht="48" hidden="1">
      <c r="A109" s="49"/>
      <c r="B109" s="67" t="s">
        <v>320</v>
      </c>
      <c r="C109" s="54" t="s">
        <v>319</v>
      </c>
      <c r="D109" s="70" t="s">
        <v>93</v>
      </c>
      <c r="E109" s="61" t="s">
        <v>308</v>
      </c>
      <c r="F109" s="112"/>
      <c r="G109" s="112"/>
      <c r="H109" s="139"/>
      <c r="I109" s="112"/>
      <c r="J109" s="112"/>
      <c r="K109" s="112"/>
    </row>
    <row r="110" spans="1:11" s="53" customFormat="1" ht="25.5" customHeight="1">
      <c r="A110" s="52"/>
      <c r="B110" s="54"/>
      <c r="C110" s="50" t="s">
        <v>398</v>
      </c>
      <c r="D110" s="109" t="s">
        <v>94</v>
      </c>
      <c r="E110" s="85"/>
      <c r="F110" s="116">
        <f>F112+F113+F114+F115+F117+F111+F116+F118</f>
        <v>700</v>
      </c>
      <c r="G110" s="116">
        <f>G112+G113+G114+G115+G117+G111+G116+G118</f>
        <v>700</v>
      </c>
      <c r="H110" s="136">
        <f>H112+H113+H114+H115+H117+H111+H116+H118</f>
        <v>0</v>
      </c>
      <c r="I110" s="116">
        <f>I112+I113+I114+I115+I117+I111+I116+I118</f>
        <v>700</v>
      </c>
      <c r="J110" s="116">
        <f>J112+J113+J114+J115+J117+J111+J116+J118</f>
        <v>700</v>
      </c>
      <c r="K110" s="116">
        <f>K112+K113+K114+K115+K117+K111+K116+K118</f>
        <v>700</v>
      </c>
    </row>
    <row r="111" spans="1:11" ht="26.25" customHeight="1" hidden="1">
      <c r="A111" s="49"/>
      <c r="B111" s="67" t="s">
        <v>320</v>
      </c>
      <c r="C111" s="54" t="s">
        <v>322</v>
      </c>
      <c r="D111" s="70" t="s">
        <v>321</v>
      </c>
      <c r="E111" s="81" t="s">
        <v>272</v>
      </c>
      <c r="F111" s="112"/>
      <c r="G111" s="112"/>
      <c r="H111" s="138"/>
      <c r="I111" s="114"/>
      <c r="J111" s="114"/>
      <c r="K111" s="114"/>
    </row>
    <row r="112" spans="1:11" ht="38.25" customHeight="1" hidden="1">
      <c r="A112" s="49"/>
      <c r="B112" s="171" t="s">
        <v>320</v>
      </c>
      <c r="C112" s="54" t="s">
        <v>323</v>
      </c>
      <c r="D112" s="70" t="s">
        <v>95</v>
      </c>
      <c r="E112" s="61" t="s">
        <v>366</v>
      </c>
      <c r="F112" s="112"/>
      <c r="G112" s="112"/>
      <c r="H112" s="138"/>
      <c r="I112" s="112"/>
      <c r="J112" s="112"/>
      <c r="K112" s="112"/>
    </row>
    <row r="113" spans="1:11" ht="15.75" customHeight="1" hidden="1">
      <c r="A113" s="49"/>
      <c r="B113" s="172"/>
      <c r="C113" s="54" t="s">
        <v>323</v>
      </c>
      <c r="D113" s="70" t="s">
        <v>218</v>
      </c>
      <c r="E113" s="61" t="s">
        <v>366</v>
      </c>
      <c r="F113" s="112"/>
      <c r="G113" s="112"/>
      <c r="H113" s="138"/>
      <c r="I113" s="112"/>
      <c r="J113" s="112"/>
      <c r="K113" s="112"/>
    </row>
    <row r="114" spans="1:11" ht="45.75" customHeight="1" hidden="1">
      <c r="A114" s="49"/>
      <c r="B114" s="172"/>
      <c r="C114" s="54" t="s">
        <v>323</v>
      </c>
      <c r="D114" s="70" t="s">
        <v>96</v>
      </c>
      <c r="E114" s="61" t="s">
        <v>366</v>
      </c>
      <c r="F114" s="112"/>
      <c r="G114" s="112"/>
      <c r="H114" s="138"/>
      <c r="I114" s="112"/>
      <c r="J114" s="112"/>
      <c r="K114" s="112"/>
    </row>
    <row r="115" spans="1:11" ht="24" customHeight="1" hidden="1">
      <c r="A115" s="49"/>
      <c r="B115" s="172"/>
      <c r="C115" s="54" t="s">
        <v>323</v>
      </c>
      <c r="D115" s="70" t="s">
        <v>219</v>
      </c>
      <c r="E115" s="61" t="s">
        <v>366</v>
      </c>
      <c r="F115" s="112"/>
      <c r="G115" s="112"/>
      <c r="H115" s="138"/>
      <c r="I115" s="114"/>
      <c r="J115" s="114"/>
      <c r="K115" s="114"/>
    </row>
    <row r="116" spans="1:11" ht="33" customHeight="1" hidden="1">
      <c r="A116" s="49"/>
      <c r="B116" s="172"/>
      <c r="C116" s="54" t="s">
        <v>323</v>
      </c>
      <c r="D116" s="70" t="s">
        <v>217</v>
      </c>
      <c r="E116" s="61" t="s">
        <v>366</v>
      </c>
      <c r="F116" s="112"/>
      <c r="G116" s="112"/>
      <c r="H116" s="138"/>
      <c r="I116" s="114"/>
      <c r="J116" s="114"/>
      <c r="K116" s="114"/>
    </row>
    <row r="117" spans="1:11" ht="33.75" customHeight="1" hidden="1">
      <c r="A117" s="49"/>
      <c r="B117" s="172"/>
      <c r="C117" s="54" t="s">
        <v>323</v>
      </c>
      <c r="D117" s="70" t="s">
        <v>97</v>
      </c>
      <c r="E117" s="61" t="s">
        <v>366</v>
      </c>
      <c r="F117" s="112"/>
      <c r="G117" s="112"/>
      <c r="H117" s="138"/>
      <c r="I117" s="112"/>
      <c r="J117" s="112"/>
      <c r="K117" s="112"/>
    </row>
    <row r="118" spans="1:11" ht="37.5" customHeight="1">
      <c r="A118" s="49"/>
      <c r="B118" s="173"/>
      <c r="C118" s="54" t="s">
        <v>398</v>
      </c>
      <c r="D118" s="70" t="s">
        <v>342</v>
      </c>
      <c r="E118" s="61" t="s">
        <v>369</v>
      </c>
      <c r="F118" s="112">
        <v>700</v>
      </c>
      <c r="G118" s="112">
        <v>700</v>
      </c>
      <c r="H118" s="138">
        <v>0</v>
      </c>
      <c r="I118" s="114">
        <v>700</v>
      </c>
      <c r="J118" s="114">
        <v>700</v>
      </c>
      <c r="K118" s="114">
        <v>700</v>
      </c>
    </row>
    <row r="119" spans="1:11" ht="50.25" customHeight="1">
      <c r="A119" s="49"/>
      <c r="B119" s="67" t="s">
        <v>320</v>
      </c>
      <c r="C119" s="81" t="s">
        <v>399</v>
      </c>
      <c r="D119" s="107" t="s">
        <v>343</v>
      </c>
      <c r="E119" s="61" t="s">
        <v>369</v>
      </c>
      <c r="F119" s="128">
        <v>151600</v>
      </c>
      <c r="G119" s="112">
        <v>173700</v>
      </c>
      <c r="H119" s="138">
        <v>84.71</v>
      </c>
      <c r="I119" s="114">
        <v>173700</v>
      </c>
      <c r="J119" s="114">
        <v>182000</v>
      </c>
      <c r="K119" s="114">
        <v>188800</v>
      </c>
    </row>
    <row r="120" spans="1:11" s="53" customFormat="1" ht="12" customHeight="1" hidden="1">
      <c r="A120" s="52"/>
      <c r="B120" s="54"/>
      <c r="C120" s="50" t="s">
        <v>327</v>
      </c>
      <c r="D120" s="109" t="s">
        <v>98</v>
      </c>
      <c r="E120" s="85"/>
      <c r="F120" s="116">
        <f>F121+F122</f>
        <v>0</v>
      </c>
      <c r="G120" s="116"/>
      <c r="H120" s="136">
        <f>H121+H122</f>
        <v>0</v>
      </c>
      <c r="I120" s="116">
        <f>I121+I122</f>
        <v>0</v>
      </c>
      <c r="J120" s="116">
        <f>J121+J122</f>
        <v>0</v>
      </c>
      <c r="K120" s="116">
        <f>K121+K122</f>
        <v>0</v>
      </c>
    </row>
    <row r="121" spans="1:11" ht="84" hidden="1">
      <c r="A121" s="49"/>
      <c r="B121" s="171" t="s">
        <v>325</v>
      </c>
      <c r="C121" s="54" t="s">
        <v>324</v>
      </c>
      <c r="D121" s="70" t="s">
        <v>99</v>
      </c>
      <c r="E121" s="178" t="s">
        <v>272</v>
      </c>
      <c r="F121" s="112"/>
      <c r="G121" s="112"/>
      <c r="H121" s="138"/>
      <c r="I121" s="114"/>
      <c r="J121" s="114"/>
      <c r="K121" s="114"/>
    </row>
    <row r="122" spans="1:11" ht="60" hidden="1">
      <c r="A122" s="49"/>
      <c r="B122" s="173"/>
      <c r="C122" s="54" t="s">
        <v>324</v>
      </c>
      <c r="D122" s="70" t="s">
        <v>206</v>
      </c>
      <c r="E122" s="179"/>
      <c r="F122" s="112"/>
      <c r="G122" s="112"/>
      <c r="H122" s="138"/>
      <c r="I122" s="115"/>
      <c r="J122" s="115"/>
      <c r="K122" s="115"/>
    </row>
    <row r="123" spans="1:11" s="53" customFormat="1" ht="24" customHeight="1">
      <c r="A123" s="52"/>
      <c r="B123" s="54"/>
      <c r="C123" s="50" t="s">
        <v>400</v>
      </c>
      <c r="D123" s="76" t="s">
        <v>344</v>
      </c>
      <c r="E123" s="64"/>
      <c r="F123" s="116">
        <f aca="true" t="shared" si="1" ref="F123:K123">F124</f>
        <v>663300</v>
      </c>
      <c r="G123" s="116">
        <f t="shared" si="1"/>
        <v>445900</v>
      </c>
      <c r="H123" s="136">
        <f t="shared" si="1"/>
        <v>0</v>
      </c>
      <c r="I123" s="116">
        <f t="shared" si="1"/>
        <v>445900</v>
      </c>
      <c r="J123" s="116">
        <f t="shared" si="1"/>
        <v>0</v>
      </c>
      <c r="K123" s="116">
        <f t="shared" si="1"/>
        <v>0</v>
      </c>
    </row>
    <row r="124" spans="1:11" s="53" customFormat="1" ht="72" customHeight="1" hidden="1">
      <c r="A124" s="52"/>
      <c r="B124" s="54"/>
      <c r="C124" s="50" t="s">
        <v>326</v>
      </c>
      <c r="D124" s="76" t="s">
        <v>179</v>
      </c>
      <c r="E124" s="64"/>
      <c r="F124" s="116">
        <f>F125+F127+F126</f>
        <v>663300</v>
      </c>
      <c r="G124" s="116">
        <f>G125+G127+G126</f>
        <v>445900</v>
      </c>
      <c r="H124" s="136">
        <f>H125+H127+H126</f>
        <v>0</v>
      </c>
      <c r="I124" s="116">
        <f>I125+I127+I126</f>
        <v>445900</v>
      </c>
      <c r="J124" s="116">
        <f>J125+J127+J126</f>
        <v>0</v>
      </c>
      <c r="K124" s="116">
        <f>K125+K127+K126</f>
        <v>0</v>
      </c>
    </row>
    <row r="125" spans="1:11" ht="30.75" customHeight="1">
      <c r="A125" s="49"/>
      <c r="B125" s="67" t="s">
        <v>423</v>
      </c>
      <c r="C125" s="54" t="s">
        <v>401</v>
      </c>
      <c r="D125" s="72" t="s">
        <v>345</v>
      </c>
      <c r="E125" s="61" t="s">
        <v>369</v>
      </c>
      <c r="F125" s="128">
        <v>663300</v>
      </c>
      <c r="G125" s="112">
        <v>445900</v>
      </c>
      <c r="H125" s="137">
        <v>0</v>
      </c>
      <c r="I125" s="112">
        <v>445900</v>
      </c>
      <c r="J125" s="112">
        <v>0</v>
      </c>
      <c r="K125" s="112">
        <v>0</v>
      </c>
    </row>
    <row r="126" spans="1:11" ht="60" hidden="1">
      <c r="A126" s="49"/>
      <c r="B126" s="67" t="s">
        <v>328</v>
      </c>
      <c r="C126" s="54" t="s">
        <v>329</v>
      </c>
      <c r="D126" s="75" t="s">
        <v>197</v>
      </c>
      <c r="E126" s="67" t="s">
        <v>262</v>
      </c>
      <c r="F126" s="112"/>
      <c r="G126" s="112"/>
      <c r="H126" s="138"/>
      <c r="I126" s="112"/>
      <c r="J126" s="112"/>
      <c r="K126" s="112"/>
    </row>
    <row r="127" spans="1:11" ht="0" customHeight="1" hidden="1">
      <c r="A127" s="49"/>
      <c r="B127" s="67" t="s">
        <v>328</v>
      </c>
      <c r="C127" s="54" t="s">
        <v>330</v>
      </c>
      <c r="D127" s="75" t="s">
        <v>197</v>
      </c>
      <c r="E127" s="67" t="s">
        <v>308</v>
      </c>
      <c r="F127" s="112"/>
      <c r="G127" s="112"/>
      <c r="H127" s="138"/>
      <c r="I127" s="112"/>
      <c r="J127" s="112"/>
      <c r="K127" s="112"/>
    </row>
    <row r="128" spans="1:11" s="53" customFormat="1" ht="23.25" customHeight="1">
      <c r="A128" s="52"/>
      <c r="B128" s="54"/>
      <c r="C128" s="50" t="s">
        <v>421</v>
      </c>
      <c r="D128" s="76" t="s">
        <v>100</v>
      </c>
      <c r="E128" s="64"/>
      <c r="F128" s="116">
        <f>F129</f>
        <v>30000</v>
      </c>
      <c r="G128" s="116">
        <f>G129</f>
        <v>0</v>
      </c>
      <c r="H128" s="136">
        <f>H129</f>
        <v>0</v>
      </c>
      <c r="I128" s="116">
        <f>I129</f>
        <v>0</v>
      </c>
      <c r="J128" s="116">
        <f>J129</f>
        <v>0</v>
      </c>
      <c r="K128" s="116">
        <f>K129</f>
        <v>0</v>
      </c>
    </row>
    <row r="129" spans="1:11" ht="37.5" customHeight="1">
      <c r="A129" s="49"/>
      <c r="B129" s="67" t="s">
        <v>423</v>
      </c>
      <c r="C129" s="54" t="s">
        <v>422</v>
      </c>
      <c r="D129" s="186" t="s">
        <v>346</v>
      </c>
      <c r="E129" s="61" t="s">
        <v>369</v>
      </c>
      <c r="F129" s="112">
        <v>30000</v>
      </c>
      <c r="G129" s="112">
        <v>0</v>
      </c>
      <c r="H129" s="138">
        <v>0</v>
      </c>
      <c r="I129" s="114">
        <v>0</v>
      </c>
      <c r="J129" s="114">
        <v>0</v>
      </c>
      <c r="K129" s="114">
        <v>0</v>
      </c>
    </row>
    <row r="130" spans="1:11" ht="12">
      <c r="A130" s="49"/>
      <c r="B130" s="54"/>
      <c r="C130" s="50" t="s">
        <v>402</v>
      </c>
      <c r="D130" s="76" t="s">
        <v>101</v>
      </c>
      <c r="E130" s="64"/>
      <c r="F130" s="124">
        <f>F86+F13</f>
        <v>8491920.25</v>
      </c>
      <c r="G130" s="124">
        <f>G86+G13</f>
        <v>6891200</v>
      </c>
      <c r="H130" s="142">
        <f>H86+H13</f>
        <v>952022.48</v>
      </c>
      <c r="I130" s="124">
        <f>I86+I13</f>
        <v>6898200</v>
      </c>
      <c r="J130" s="124">
        <f>J86+J13</f>
        <v>5675000</v>
      </c>
      <c r="K130" s="124">
        <f>K86+K13</f>
        <v>5779600</v>
      </c>
    </row>
    <row r="131" spans="3:7" ht="12">
      <c r="C131" s="86"/>
      <c r="D131" s="87"/>
      <c r="E131" s="86"/>
      <c r="F131" s="88"/>
      <c r="G131" s="88"/>
    </row>
    <row r="132" spans="1:7" ht="12">
      <c r="A132" s="53" t="s">
        <v>374</v>
      </c>
      <c r="B132" s="53"/>
      <c r="C132" s="86"/>
      <c r="D132" s="87"/>
      <c r="E132" s="119" t="s">
        <v>409</v>
      </c>
      <c r="F132" s="88"/>
      <c r="G132" s="88"/>
    </row>
    <row r="133" spans="3:7" ht="12">
      <c r="C133" s="90"/>
      <c r="D133" s="91"/>
      <c r="E133" s="90"/>
      <c r="F133" s="47"/>
      <c r="G133" s="47"/>
    </row>
    <row r="134" spans="3:7" ht="12">
      <c r="C134" s="92"/>
      <c r="D134" s="91"/>
      <c r="E134" s="92"/>
      <c r="F134" s="93"/>
      <c r="G134" s="93"/>
    </row>
  </sheetData>
  <sheetProtection/>
  <mergeCells count="41">
    <mergeCell ref="B121:B122"/>
    <mergeCell ref="E121:E122"/>
    <mergeCell ref="E99:E101"/>
    <mergeCell ref="E102:E104"/>
    <mergeCell ref="E105:E106"/>
    <mergeCell ref="B98:B107"/>
    <mergeCell ref="B68:B71"/>
    <mergeCell ref="E68:E71"/>
    <mergeCell ref="L76:U76"/>
    <mergeCell ref="L78:Q78"/>
    <mergeCell ref="B89:B90"/>
    <mergeCell ref="B112:B118"/>
    <mergeCell ref="B44:B46"/>
    <mergeCell ref="E44:E46"/>
    <mergeCell ref="B49:B52"/>
    <mergeCell ref="E49:E52"/>
    <mergeCell ref="B63:B65"/>
    <mergeCell ref="E63:E65"/>
    <mergeCell ref="B28:B29"/>
    <mergeCell ref="E28:E29"/>
    <mergeCell ref="B30:B31"/>
    <mergeCell ref="E30:E31"/>
    <mergeCell ref="B37:B38"/>
    <mergeCell ref="E37:E38"/>
    <mergeCell ref="I11:I12"/>
    <mergeCell ref="J11:K11"/>
    <mergeCell ref="B23:B26"/>
    <mergeCell ref="E23:E26"/>
    <mergeCell ref="B15:B21"/>
    <mergeCell ref="E15:E21"/>
    <mergeCell ref="G11:G12"/>
    <mergeCell ref="A11:A12"/>
    <mergeCell ref="B11:B12"/>
    <mergeCell ref="C11:D11"/>
    <mergeCell ref="E11:E12"/>
    <mergeCell ref="F11:F12"/>
    <mergeCell ref="H11:H12"/>
    <mergeCell ref="D7:F7"/>
    <mergeCell ref="D8:F8"/>
    <mergeCell ref="A1:K1"/>
    <mergeCell ref="A2:K2"/>
  </mergeCells>
  <printOptions/>
  <pageMargins left="0.3937007874015748" right="0.3937007874015748" top="0.3937007874015748" bottom="0.1968503937007874" header="0" footer="0"/>
  <pageSetup horizontalDpi="600" verticalDpi="600" orientation="landscape" paperSize="9" scale="72" r:id="rId1"/>
  <headerFooter alignWithMargins="0">
    <oddHeader>&amp;C&amp;P</oddHeader>
  </headerFooter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Черемховского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Подковыров Василий Евгеньевич</dc:creator>
  <cp:keywords/>
  <dc:description/>
  <cp:lastModifiedBy>Галина</cp:lastModifiedBy>
  <cp:lastPrinted>2017-10-31T07:10:47Z</cp:lastPrinted>
  <dcterms:created xsi:type="dcterms:W3CDTF">2010-01-11T05:11:14Z</dcterms:created>
  <dcterms:modified xsi:type="dcterms:W3CDTF">2023-02-28T04:49:56Z</dcterms:modified>
  <cp:category/>
  <cp:version/>
  <cp:contentType/>
  <cp:contentStatus/>
</cp:coreProperties>
</file>